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7" firstSheet="2" activeTab="7"/>
  </bookViews>
  <sheets>
    <sheet name="смета С" sheetId="1" state="hidden" r:id="rId1"/>
    <sheet name="смета М" sheetId="2" state="hidden" r:id="rId2"/>
    <sheet name="Лист4" sheetId="3" r:id="rId3"/>
    <sheet name="21" sheetId="4" r:id="rId4"/>
    <sheet name="пожарная" sheetId="5" state="hidden" r:id="rId5"/>
    <sheet name="котельная" sheetId="6" state="hidden" r:id="rId6"/>
    <sheet name="окна" sheetId="7" state="hidden" r:id="rId7"/>
    <sheet name="22" sheetId="8" r:id="rId8"/>
    <sheet name="расч мест" sheetId="9" r:id="rId9"/>
    <sheet name="расч  субв" sheetId="10" r:id="rId10"/>
    <sheet name="финас грам" sheetId="11" state="hidden" r:id="rId11"/>
  </sheets>
  <externalReferences>
    <externalReference r:id="rId14"/>
  </externalReferences>
  <definedNames>
    <definedName name="_xlnm.Print_Area" localSheetId="3">'21'!$A$1:$S$211</definedName>
    <definedName name="_xlnm.Print_Area" localSheetId="7">'22'!$A$1:$R$141</definedName>
    <definedName name="_xlnm.Print_Area" localSheetId="5">'котельная'!$A$1:$T$34</definedName>
    <definedName name="_xlnm.Print_Area" localSheetId="2">'Лист4'!$A$1:$P$162</definedName>
    <definedName name="_xlnm.Print_Area" localSheetId="6">'окна'!$A$1:$T$34</definedName>
    <definedName name="_xlnm.Print_Area" localSheetId="4">'пожарная'!$A$1:$S$39</definedName>
    <definedName name="_xlnm.Print_Area" localSheetId="9">'расч  субв'!$A$1:$S$128</definedName>
    <definedName name="_xlnm.Print_Area" localSheetId="8">'расч мест'!$A$1:$S$184</definedName>
    <definedName name="_xlnm.Print_Area" localSheetId="1">'смета М'!$A$1:$L$95</definedName>
    <definedName name="_xlnm.Print_Area" localSheetId="0">'смета С'!$A$1:$L$95</definedName>
    <definedName name="_xlnm.Print_Area" localSheetId="10">'финас грам'!$A$1:$Q$41</definedName>
  </definedNames>
  <calcPr fullCalcOnLoad="1"/>
</workbook>
</file>

<file path=xl/sharedStrings.xml><?xml version="1.0" encoding="utf-8"?>
<sst xmlns="http://schemas.openxmlformats.org/spreadsheetml/2006/main" count="2191" uniqueCount="460">
  <si>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</si>
  <si>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</si>
  <si>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</si>
  <si>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</si>
  <si>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</si>
  <si>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</si>
  <si>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</si>
  <si>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</si>
  <si>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</si>
  <si>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</si>
  <si>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</si>
  <si>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</si>
  <si>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</si>
  <si>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</si>
  <si>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</si>
  <si>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</si>
  <si>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</si>
  <si>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</si>
  <si>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</si>
  <si>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</si>
  <si>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</si>
  <si>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</si>
  <si>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</si>
  <si>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</si>
  <si>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</si>
  <si>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</si>
  <si>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</si>
  <si>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</si>
  <si>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</si>
  <si>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единица измерения</t>
  </si>
  <si>
    <t>Таблица 1</t>
  </si>
  <si>
    <t>07</t>
  </si>
  <si>
    <t>количество полученных коммунальных услуг в год</t>
  </si>
  <si>
    <t>тариф (руб)</t>
  </si>
  <si>
    <t>Сумма расходов (гр.5*гр.6) (рублей)</t>
  </si>
  <si>
    <t>кВт/час</t>
  </si>
  <si>
    <t>Таблица 2</t>
  </si>
  <si>
    <t>Сумма расходов (гр.5*гр.4) (рублей)</t>
  </si>
  <si>
    <t>налог на имущество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</si>
  <si>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</si>
  <si>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</si>
  <si>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</si>
  <si>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</si>
  <si>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</si>
  <si>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</si>
  <si>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</si>
  <si>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</si>
  <si>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</si>
  <si>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</si>
  <si>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</si>
  <si>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</si>
  <si>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</si>
  <si>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</si>
  <si>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</si>
  <si>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</si>
  <si>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</si>
  <si>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</si>
  <si>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</si>
  <si>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</si>
  <si>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</si>
  <si>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</si>
  <si>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</si>
  <si>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количество человек</t>
  </si>
  <si>
    <t>колво дней</t>
  </si>
  <si>
    <t>001</t>
  </si>
  <si>
    <t>005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</si>
  <si>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</si>
  <si>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</si>
  <si>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</si>
  <si>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</si>
  <si>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</si>
  <si>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</si>
  <si>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</si>
  <si>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</si>
  <si>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 xml:space="preserve"> Расчет расходов по подстатье 225 "Услуги по содержанию имущества"</t>
  </si>
  <si>
    <t>240</t>
  </si>
  <si>
    <t>242</t>
  </si>
  <si>
    <t>244</t>
  </si>
  <si>
    <t>13</t>
  </si>
  <si>
    <t>газ</t>
  </si>
  <si>
    <t>отопление</t>
  </si>
  <si>
    <t>вода</t>
  </si>
  <si>
    <t>жбо</t>
  </si>
  <si>
    <t>851</t>
  </si>
  <si>
    <t>852</t>
  </si>
  <si>
    <t>Администрация Руднянского муниципального района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</si>
  <si>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</si>
  <si>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</si>
  <si>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</si>
  <si>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4</t>
  </si>
  <si>
    <t>5</t>
  </si>
  <si>
    <t>услуги по проведению предрейсового медицинского осмотра</t>
  </si>
  <si>
    <t>налог на землю</t>
  </si>
  <si>
    <t>поставка горюче-смазочных масел</t>
  </si>
  <si>
    <t>Директор-главный бухгалтер МКУ МЦБ</t>
  </si>
  <si>
    <t>Исполнитель: экономист МКУ МЦБ</t>
  </si>
  <si>
    <t>м/3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</si>
  <si>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</si>
  <si>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</si>
  <si>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</si>
  <si>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</si>
  <si>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Расчет расходов по подстатье 213 "Начисления на выплаты по оплате труда"</t>
  </si>
  <si>
    <t>Начисления на выплаты по оплате труда</t>
  </si>
  <si>
    <t>кол-во дней</t>
  </si>
  <si>
    <t>Согласовано</t>
  </si>
  <si>
    <t>"_____"_______________20_____г.</t>
  </si>
  <si>
    <t>853</t>
  </si>
  <si>
    <t>Оплата труда и начисления на выплаты по оплате труда</t>
  </si>
  <si>
    <t>111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</si>
  <si>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</si>
  <si>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</si>
  <si>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</si>
  <si>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Утверждено</t>
  </si>
  <si>
    <t>Погашение кредиторской задолженности</t>
  </si>
  <si>
    <t>850</t>
  </si>
  <si>
    <t>Поставка газа</t>
  </si>
  <si>
    <t>сумма расходов</t>
  </si>
  <si>
    <t>количество гсм в год , л.</t>
  </si>
  <si>
    <t xml:space="preserve">стоимость гсм , руб </t>
  </si>
  <si>
    <t>5100200150</t>
  </si>
  <si>
    <t>5100270360</t>
  </si>
  <si>
    <t>5100270370</t>
  </si>
  <si>
    <t>5100280010</t>
  </si>
  <si>
    <t>5100280080</t>
  </si>
  <si>
    <t>5100620390</t>
  </si>
  <si>
    <t>5100670390</t>
  </si>
  <si>
    <t>Софинансирование мероприятий в рамках программы "Доступная среда"</t>
  </si>
  <si>
    <t>Начальник отдела образования, опеки и попечительства, физической культуры и спорта</t>
  </si>
  <si>
    <t>_________________И.Н.Парамошкина</t>
  </si>
  <si>
    <t>И.Ю. Герусова</t>
  </si>
  <si>
    <t>Расчет расходов по статье 310 "Увеличение стоимости основных средств"</t>
  </si>
  <si>
    <t>Глава Руднянского муниципального района</t>
  </si>
  <si>
    <t>_______________ М. Н. Битюцкий</t>
  </si>
  <si>
    <t>Образование</t>
  </si>
  <si>
    <t>Общее образование</t>
  </si>
  <si>
    <t>Муниципальная пограмма "Обеспечение пожарной безопасностти учреждений в Руднянском муниципальном районе"</t>
  </si>
  <si>
    <t>0100000000</t>
  </si>
  <si>
    <t>Обеспечение пожарной безопасности учреждений общего образования</t>
  </si>
  <si>
    <t>0100200000</t>
  </si>
  <si>
    <t>Мероприятия по обеспечению пожарной безопасности</t>
  </si>
  <si>
    <t>0100223010</t>
  </si>
  <si>
    <t>Ведомственная программа "Развитие образования в Руднянском муниципальном районе"</t>
  </si>
  <si>
    <t>5100000000</t>
  </si>
  <si>
    <t>Содействие развитию общего образования</t>
  </si>
  <si>
    <t>5100200000</t>
  </si>
  <si>
    <t>Обеспечения деятельности казенного учреждения общего образования</t>
  </si>
  <si>
    <t>Иные выплаты</t>
  </si>
  <si>
    <t>112</t>
  </si>
  <si>
    <t>Расходы областного бюджета на решение вопросов местного значения в сфере дополнительного образования (финансовая граммотность)</t>
  </si>
  <si>
    <t>5100270220</t>
  </si>
  <si>
    <t>Субвенция из областного бюдета на осуществление образовательного процесса образовательными учреждениями</t>
  </si>
  <si>
    <t>Субвенция из областного бюджета на организацию питания детей из малоимущих семей</t>
  </si>
  <si>
    <t>Уплата налогов, сборов и иных платежей</t>
  </si>
  <si>
    <t>Прочие расходы</t>
  </si>
  <si>
    <t>Молодежная политика и оздоровление детей</t>
  </si>
  <si>
    <t>Организация оздоровления летнего отдыха детей и подростков</t>
  </si>
  <si>
    <t>5100600000</t>
  </si>
  <si>
    <t>Оздоровление детей за счет средств районного бюджета</t>
  </si>
  <si>
    <t>Субсидия из областного бюджета на организацию отдыха детей в каникулярный период в лагерях дневного пребывания</t>
  </si>
  <si>
    <t xml:space="preserve">количество </t>
  </si>
  <si>
    <t>стоимость , руб</t>
  </si>
  <si>
    <t>мероприятия по организации оздоровления детей и подростков в каникулярное время за счет средств районного  бюджета</t>
  </si>
  <si>
    <t>Муниципальная программа "Формирование доступной для инвалидов и других маломобильных групп населения среды обитания</t>
  </si>
  <si>
    <t>130000000</t>
  </si>
  <si>
    <t>Обустройство мест пребывания инвалидов и других маломобильных групп населения</t>
  </si>
  <si>
    <t>130010000</t>
  </si>
  <si>
    <t>52</t>
  </si>
  <si>
    <t>40</t>
  </si>
  <si>
    <t>47</t>
  </si>
  <si>
    <t>I год планового периода</t>
  </si>
  <si>
    <t>II год планового периода</t>
  </si>
  <si>
    <t>замер сопротивления</t>
  </si>
  <si>
    <t>техническое обслуживание сигнализаторов загазованности</t>
  </si>
  <si>
    <t>холодное водоснабжение</t>
  </si>
  <si>
    <t>МКОУ Подкуйковская ООШ</t>
  </si>
  <si>
    <t xml:space="preserve">Директор МКОУ Подкуйковская ООШ     </t>
  </si>
  <si>
    <t>_______________  А.В. Фигурина</t>
  </si>
  <si>
    <t>негорин</t>
  </si>
  <si>
    <t>абонентская плата</t>
  </si>
  <si>
    <t>минута</t>
  </si>
  <si>
    <t>бензин</t>
  </si>
  <si>
    <t>Интернет</t>
  </si>
  <si>
    <t>1</t>
  </si>
  <si>
    <t>количество</t>
  </si>
  <si>
    <t xml:space="preserve">стоимость </t>
  </si>
  <si>
    <t>10</t>
  </si>
  <si>
    <t>36</t>
  </si>
  <si>
    <t xml:space="preserve"> Питание детей из малообеспеченных семей и детей,находящихся на учете фтизиатра</t>
  </si>
  <si>
    <t>Подготовка и проведение занятий с детьми по формированию финансовой грамотности</t>
  </si>
  <si>
    <t>обучение</t>
  </si>
  <si>
    <t>количество часов</t>
  </si>
  <si>
    <t>Тирожирование метод.пособий</t>
  </si>
  <si>
    <t>20</t>
  </si>
  <si>
    <t xml:space="preserve">Всего по смете на 2018 год </t>
  </si>
  <si>
    <t>Всего по смете на 2018 год</t>
  </si>
  <si>
    <t xml:space="preserve">БЮДЖЕТНАЯ СМЕТА НА 2017 ГОД </t>
  </si>
  <si>
    <t>от  01 января 2017 года</t>
  </si>
  <si>
    <t>к  бюджетной смете расходов на 2018 год</t>
  </si>
  <si>
    <t>к  бюджетной смете расходов на 2018 год (субвенция)</t>
  </si>
  <si>
    <t>119</t>
  </si>
  <si>
    <t>Заработная плата пед. работников</t>
  </si>
  <si>
    <t>Заработная плата прочего персонала</t>
  </si>
  <si>
    <t>Начисления на выплаты по оплате труда пед. работников</t>
  </si>
  <si>
    <t>Начисления на выплаты по оплате труда прочего персонала</t>
  </si>
  <si>
    <t>42</t>
  </si>
  <si>
    <t>Расчет расходов по подстатье 212 "Прочие выплаты"</t>
  </si>
  <si>
    <t>суточные и командировочные</t>
  </si>
  <si>
    <t xml:space="preserve"> Расчет расходов по подстатье 213 "Начисления на выплаты по оплате труда"</t>
  </si>
  <si>
    <t>Заработная плата пед. работников (дош. гр)</t>
  </si>
  <si>
    <t>Заработная плата прочего персонала (дош. гр.)</t>
  </si>
  <si>
    <t>Начисления на выплаты по оплате труда пед. работников (дош. гр.)</t>
  </si>
  <si>
    <t>Начисления на выплаты по оплате труда прочего персонала (дош. гр.)</t>
  </si>
  <si>
    <t>28</t>
  </si>
  <si>
    <t>38</t>
  </si>
  <si>
    <t>55</t>
  </si>
  <si>
    <t>59</t>
  </si>
  <si>
    <t>заправка огнетушителей</t>
  </si>
  <si>
    <t>-</t>
  </si>
  <si>
    <t>пожарные извещатели</t>
  </si>
  <si>
    <t xml:space="preserve"> Расчет расходов по подстатье 310 "Услуги по содержанию имущества"</t>
  </si>
  <si>
    <t>модернизация котельной</t>
  </si>
  <si>
    <t xml:space="preserve"> Расчет расходов по статье 226 "Прочие услуги"</t>
  </si>
  <si>
    <t>Обучение педагогов по  финансовой грамотности</t>
  </si>
  <si>
    <t xml:space="preserve"> Расчет расходов по статье 310 "увеличение стоимости основных средств"</t>
  </si>
  <si>
    <t>учебно-методическая литература</t>
  </si>
  <si>
    <t>Оплата начислений по договору (27,1 %)</t>
  </si>
  <si>
    <t>Дополнительное образование (финансовая грамотность)</t>
  </si>
  <si>
    <t>15</t>
  </si>
  <si>
    <t>32</t>
  </si>
  <si>
    <t>66</t>
  </si>
  <si>
    <t>49</t>
  </si>
  <si>
    <t>53</t>
  </si>
  <si>
    <t>54</t>
  </si>
  <si>
    <t xml:space="preserve"> Расчет расходов по статье 226 " Прочие расходы"</t>
  </si>
  <si>
    <t>проектно-сметная документация</t>
  </si>
  <si>
    <t>стеклопакет (местный бюджет)</t>
  </si>
  <si>
    <t>выполнение авторского надзора</t>
  </si>
  <si>
    <t>мероприятия по организации оздоровления детей и подростков в каникулярное время за счет средств областного  бюджета (лето)</t>
  </si>
  <si>
    <t>мероприятия по организации оздоровления детей и подростков в каникулярное время за счет средств областного  бюджета (осень)</t>
  </si>
  <si>
    <t>16</t>
  </si>
  <si>
    <t>19</t>
  </si>
  <si>
    <t>30</t>
  </si>
  <si>
    <t>35</t>
  </si>
  <si>
    <t>37</t>
  </si>
  <si>
    <t>56</t>
  </si>
  <si>
    <t>57</t>
  </si>
  <si>
    <t>58</t>
  </si>
  <si>
    <t>63</t>
  </si>
  <si>
    <t>69</t>
  </si>
  <si>
    <t>83</t>
  </si>
  <si>
    <t>Всего по смете на 2020 год</t>
  </si>
  <si>
    <t>к проектной бюджетной смете расходов на 2018 год</t>
  </si>
  <si>
    <t>к проектной бюджетной смете расходов на 2018 год (субвенция)</t>
  </si>
  <si>
    <t>к проекту бюджетной сметы расходов на 2018 год</t>
  </si>
  <si>
    <t>то объектов систем газораспределения</t>
  </si>
  <si>
    <t>12</t>
  </si>
  <si>
    <t xml:space="preserve"> Расчет расходов по статье 310 "увеличение стоимости материальных запасов"</t>
  </si>
  <si>
    <t>огнетушители</t>
  </si>
  <si>
    <t>09</t>
  </si>
  <si>
    <t>мыло туалетное (1 л)</t>
  </si>
  <si>
    <t>сода кальцинированная (кг)</t>
  </si>
  <si>
    <t>моющие средства ("гигиена", "санита") (1 л)</t>
  </si>
  <si>
    <t>стиральный порошок (кг)</t>
  </si>
  <si>
    <t>мыло хозяйственное (шт)</t>
  </si>
  <si>
    <t xml:space="preserve">Приобретение продуктов питания </t>
  </si>
  <si>
    <t>на приобретение учебной литературы (школа)</t>
  </si>
  <si>
    <t>Муниципальная  программа "Развитие образования в Руднянском муниципальном районе"</t>
  </si>
  <si>
    <t>Подпрограмма "Развитие дошкольного ,общего образования и дополнительного образования "</t>
  </si>
  <si>
    <t>0110000000</t>
  </si>
  <si>
    <t>0110200000</t>
  </si>
  <si>
    <t>0110200150</t>
  </si>
  <si>
    <t>01100270360</t>
  </si>
  <si>
    <t>0110270360</t>
  </si>
  <si>
    <t>0110270361</t>
  </si>
  <si>
    <t>0110270362</t>
  </si>
  <si>
    <t>0110270363</t>
  </si>
  <si>
    <t>0110620000</t>
  </si>
  <si>
    <t>0110600000</t>
  </si>
  <si>
    <t>0110620390</t>
  </si>
  <si>
    <t>0110670390</t>
  </si>
  <si>
    <t>0110270370</t>
  </si>
  <si>
    <t>01102280010</t>
  </si>
  <si>
    <t>0110280010</t>
  </si>
  <si>
    <t>11</t>
  </si>
  <si>
    <t>14</t>
  </si>
  <si>
    <t>17</t>
  </si>
  <si>
    <t>18</t>
  </si>
  <si>
    <t>21</t>
  </si>
  <si>
    <t>22</t>
  </si>
  <si>
    <t>23</t>
  </si>
  <si>
    <t>Закупка товаров, работ и услуг для государственных (муниципальных) нужд</t>
  </si>
  <si>
    <t>24</t>
  </si>
  <si>
    <t>25</t>
  </si>
  <si>
    <t>26</t>
  </si>
  <si>
    <t>Н.Ю. Аралова</t>
  </si>
  <si>
    <t>79</t>
  </si>
  <si>
    <t>82</t>
  </si>
  <si>
    <t>03</t>
  </si>
  <si>
    <t>04</t>
  </si>
  <si>
    <t>05</t>
  </si>
  <si>
    <t>06</t>
  </si>
  <si>
    <t>08</t>
  </si>
  <si>
    <t>27</t>
  </si>
  <si>
    <t>29</t>
  </si>
  <si>
    <t>31</t>
  </si>
  <si>
    <t>33</t>
  </si>
  <si>
    <t>34</t>
  </si>
  <si>
    <t>39</t>
  </si>
  <si>
    <t>41</t>
  </si>
  <si>
    <t>43</t>
  </si>
  <si>
    <t>44</t>
  </si>
  <si>
    <t>45</t>
  </si>
  <si>
    <t>46</t>
  </si>
  <si>
    <t>60</t>
  </si>
  <si>
    <t>61</t>
  </si>
  <si>
    <t>62</t>
  </si>
  <si>
    <t>64</t>
  </si>
  <si>
    <t>65</t>
  </si>
  <si>
    <t>67</t>
  </si>
  <si>
    <t>68</t>
  </si>
  <si>
    <t>77</t>
  </si>
  <si>
    <t>78</t>
  </si>
  <si>
    <t>80</t>
  </si>
  <si>
    <t>81</t>
  </si>
  <si>
    <t>84</t>
  </si>
  <si>
    <t>Дошкольное  образование</t>
  </si>
  <si>
    <t xml:space="preserve">Подпрограмма "Развитие дошкольного ,общего и дополнительного образования </t>
  </si>
  <si>
    <t xml:space="preserve">Содействие развитию  дошкольного образования </t>
  </si>
  <si>
    <t>0110100000</t>
  </si>
  <si>
    <t>Расходы муниципального образования на  дошкольных группы</t>
  </si>
  <si>
    <t>0110100151</t>
  </si>
  <si>
    <t>011000151</t>
  </si>
  <si>
    <t xml:space="preserve">Расходы на питание за счет средст родительской платы по учереждениям общего образования </t>
  </si>
  <si>
    <t>0110200155</t>
  </si>
  <si>
    <t>Субвенция из областного бюджета на осуществление образовательного процесса дошкольными группами в общеобразовательных учереждениях(основному персооналу)</t>
  </si>
  <si>
    <t>0110171490</t>
  </si>
  <si>
    <t xml:space="preserve">Субвенция из областного бюджета на осуществление образовательного процесса дошкольными группами в общеобразовательных учереждениях(прочему персооналу) </t>
  </si>
  <si>
    <t>0110171492</t>
  </si>
  <si>
    <t xml:space="preserve">Субвенция в части  учебных и компенсационных  расходов  групп дошкольного образования </t>
  </si>
  <si>
    <t xml:space="preserve">Заработная плата </t>
  </si>
  <si>
    <t>Заработная плата  (дош. гр)</t>
  </si>
  <si>
    <t xml:space="preserve">Начисления на выплаты по оплате труда </t>
  </si>
  <si>
    <t>Начисления на выплаты по оплате труда  (дош.гр.)</t>
  </si>
  <si>
    <t>ЖБО</t>
  </si>
  <si>
    <t>м3</t>
  </si>
  <si>
    <t xml:space="preserve">заправка картриджа </t>
  </si>
  <si>
    <t xml:space="preserve">дератизация </t>
  </si>
  <si>
    <t>санитарно-гигиенические мероприятия</t>
  </si>
  <si>
    <t>услуги охраны</t>
  </si>
  <si>
    <t>Заработная плата прочего персонала (мест. бюджет)</t>
  </si>
  <si>
    <t>Заработная плата прочего персонала (мест. бюджет) дошк.гр.</t>
  </si>
  <si>
    <t xml:space="preserve">Начисления на выплаты по оплате труда прочего персонала </t>
  </si>
  <si>
    <t>Начисления на выплаты по оплате труда прочего персонала (дошк.гр.)</t>
  </si>
  <si>
    <t xml:space="preserve">Софинансирование из районного бюджета на  организацию питания   детей в начальных классах </t>
  </si>
  <si>
    <t>0110222010</t>
  </si>
  <si>
    <t>200</t>
  </si>
  <si>
    <t>Н.Ю.Аралова</t>
  </si>
  <si>
    <t xml:space="preserve">учебно компенсационные расходы ( дошк.гр.) 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</si>
  <si>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</si>
  <si>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</si>
  <si>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УТВЕРЖДАЮ</t>
  </si>
  <si>
    <t xml:space="preserve">Глава Руднянского муниципального района </t>
  </si>
  <si>
    <t>(наименование должности лица,утверждающего смету;)</t>
  </si>
  <si>
    <t>( наименование главного распорядителя бюджетных средств,учреждения)</t>
  </si>
  <si>
    <t>(подпись)</t>
  </si>
  <si>
    <t>(расшифровка подписи)</t>
  </si>
  <si>
    <t>КОДЫ</t>
  </si>
  <si>
    <t xml:space="preserve">                       Администрация Руднянского муниципального района</t>
  </si>
  <si>
    <t xml:space="preserve">                       Бюджет Руднянского муниципального района</t>
  </si>
  <si>
    <t xml:space="preserve">                       руб.</t>
  </si>
  <si>
    <t>Раздел 1. Итоговые показатели бюджетной сметы</t>
  </si>
  <si>
    <t xml:space="preserve">                    Код по бюджетной классификации 
                                  Российской Федерации</t>
  </si>
  <si>
    <t xml:space="preserve">Код аналитического показателя </t>
  </si>
  <si>
    <t xml:space="preserve">                                                                                                            Сумма </t>
  </si>
  <si>
    <t xml:space="preserve">           Раздел</t>
  </si>
  <si>
    <t xml:space="preserve">подраздел </t>
  </si>
  <si>
    <t xml:space="preserve">целевая статья </t>
  </si>
  <si>
    <t>вид расхода</t>
  </si>
  <si>
    <t>в рублях ( рублевом эквиваленте )</t>
  </si>
  <si>
    <t>код валюты по ОКВ</t>
  </si>
  <si>
    <t>0110220010</t>
  </si>
  <si>
    <t>0110570390</t>
  </si>
  <si>
    <t>Итого по коду БК</t>
  </si>
  <si>
    <t xml:space="preserve">Раздел 2. Лимиты бюджетных обязательств по расходам получателя бюджетных средств </t>
  </si>
  <si>
    <t>0110171491</t>
  </si>
  <si>
    <t>0110170493</t>
  </si>
  <si>
    <t xml:space="preserve">                       МКОУ Подкуйковская ООШ</t>
  </si>
  <si>
    <t>Руководитель учреждения</t>
  </si>
  <si>
    <t>(уполномоченное лицо)</t>
  </si>
  <si>
    <t>(должность)</t>
  </si>
  <si>
    <t>( подпись)</t>
  </si>
  <si>
    <t>(фамилия, инициалы)</t>
  </si>
  <si>
    <t>Исполнитель</t>
  </si>
  <si>
    <t>экономист МКУ МЦБ</t>
  </si>
  <si>
    <t>"     "</t>
  </si>
  <si>
    <t xml:space="preserve"> г.</t>
  </si>
  <si>
    <t xml:space="preserve">                                                                    Итого по коду БК</t>
  </si>
  <si>
    <t>0</t>
  </si>
  <si>
    <t>Увеличение стоимости прочих оборотных запасов (материальных)</t>
  </si>
  <si>
    <t>Увеличение стоимости горюче-смазочных материалов</t>
  </si>
  <si>
    <t xml:space="preserve">Увеличение стоимости продуктов питания </t>
  </si>
  <si>
    <t>Увеличение стоимости продуктов питания</t>
  </si>
  <si>
    <t xml:space="preserve">Питание детей за счет родительской платы </t>
  </si>
  <si>
    <t xml:space="preserve"> Расчет расходов по статье 342 "Увеличение стоимости продуктов питания"</t>
  </si>
  <si>
    <t xml:space="preserve"> Расчет расходов по статье 346 "Увеличение стоимости прочих оборотных запасов (материальных)"</t>
  </si>
  <si>
    <t xml:space="preserve"> Расчет расходов по статье 343 "Увеличение стоимости горюче-смазочных материалов"</t>
  </si>
  <si>
    <t xml:space="preserve"> Расчет расходов по статье 342"Увеличение стоимости продуктов питания"</t>
  </si>
  <si>
    <t>в рублях      ( рублевом эквиваленте )</t>
  </si>
  <si>
    <t>в рублях       ( рублевом эквиваленте )</t>
  </si>
  <si>
    <t xml:space="preserve"> Расчет расходов по статье 342 "увеличение стоимости продуктов питания"</t>
  </si>
  <si>
    <t>Софинансирование питания учащихся  Январь -Май</t>
  </si>
  <si>
    <t>за счет родительской  платы дош.гр</t>
  </si>
  <si>
    <t>за счет родительской платы  учащихся в школе</t>
  </si>
  <si>
    <t xml:space="preserve">Вывоз  твердых коммунальных отходов </t>
  </si>
  <si>
    <t xml:space="preserve">техническое обслуживание тахогрофа </t>
  </si>
  <si>
    <t>эксплуатация газораспределительной сети</t>
  </si>
  <si>
    <t xml:space="preserve">услуги Глонасс мониторинга </t>
  </si>
  <si>
    <t xml:space="preserve">обслуживание сайта </t>
  </si>
  <si>
    <t xml:space="preserve"> Расчет расходов по подстатье 227 "Страхование "</t>
  </si>
  <si>
    <t xml:space="preserve">Страхование школьного автобуса </t>
  </si>
  <si>
    <t xml:space="preserve">Всего по смете на 2020 год </t>
  </si>
  <si>
    <t>011</t>
  </si>
  <si>
    <t>0110200151</t>
  </si>
  <si>
    <t>тко</t>
  </si>
  <si>
    <t>Страхование</t>
  </si>
  <si>
    <t>51</t>
  </si>
  <si>
    <t>к   бюджетной смете расходов на 2020 год</t>
  </si>
  <si>
    <t>к бюджетной смете расходов на 2020 год</t>
  </si>
  <si>
    <t xml:space="preserve">цена </t>
  </si>
  <si>
    <t xml:space="preserve">Питание детей за счет родительской платы дошкольная группа </t>
  </si>
  <si>
    <t xml:space="preserve">                                                                                      БЮДЖЕТНАЯ  СМЕТА на  2020ФИНАНСОВЫЙ ГОД </t>
  </si>
  <si>
    <t xml:space="preserve">                                                                 ( НА 2020ФИНАНСОВЫЙ ГОД И ПЛАНОВЫЙ ПЕРИОД 2021 И 2022 ГОД)</t>
  </si>
  <si>
    <t xml:space="preserve">                                           от  26 декабря   2019 года</t>
  </si>
  <si>
    <t>А.В.Байнов</t>
  </si>
  <si>
    <t xml:space="preserve">                 на 2020год                                            (на текущий финансовый год)</t>
  </si>
  <si>
    <t xml:space="preserve">                 на 2021год                                                              (на текущий финансовый год)</t>
  </si>
  <si>
    <t xml:space="preserve">                 на 2022год                                                      (на текущий финансовый год)</t>
  </si>
  <si>
    <t>на 2020год                                                 (на текущий финансовый год)</t>
  </si>
  <si>
    <t>на 2021год                                                                               (на первый год планового периода)</t>
  </si>
  <si>
    <t>на 2022год                                                                  (на второй год планового периода)</t>
  </si>
  <si>
    <t>А.В. Фигурина</t>
  </si>
  <si>
    <t xml:space="preserve">Директор МКОУ Подкуйковская ООШ  </t>
  </si>
  <si>
    <t>48</t>
  </si>
  <si>
    <t>50</t>
  </si>
  <si>
    <t>70</t>
  </si>
  <si>
    <t>71</t>
  </si>
  <si>
    <t>72</t>
  </si>
  <si>
    <t>73</t>
  </si>
  <si>
    <t>74</t>
  </si>
  <si>
    <t>75</t>
  </si>
  <si>
    <t>76</t>
  </si>
  <si>
    <t>85</t>
  </si>
  <si>
    <t>86</t>
  </si>
  <si>
    <t>87</t>
  </si>
  <si>
    <t>к   бюджетной смете расходов на 2020 год (субвенция)</t>
  </si>
  <si>
    <t>к   бюджетной смете расходов на 2021 год</t>
  </si>
  <si>
    <t>Всего по смете на 2021 год</t>
  </si>
  <si>
    <t>к  бюджетной смете расходов на 2021 год</t>
  </si>
  <si>
    <t>к   бюджетной смете расходов на 2022 год</t>
  </si>
  <si>
    <t>Всего по смете на 2022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</si>
</sst>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E+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0"/>
    <numFmt numFmtId="187" formatCode="#,##0.000"/>
    <numFmt numFmtId="188" formatCode="#,##0.0"/>
    <numFmt numFmtId="189" formatCode="0.000000000"/>
    <numFmt numFmtId="190" formatCode="0.0E+00"/>
    <numFmt numFmtId="191" formatCode="[$-FC19]d\ mmmm\ yyyy\ &quot;г.&quot;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0000000000"/>
  </numFmts>
  <fonts count="63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7.5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wrapText="1"/>
    </xf>
    <xf numFmtId="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 wrapText="1"/>
    </xf>
    <xf numFmtId="186" fontId="11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186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186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6" fontId="1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186" fontId="11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left" wrapText="1"/>
    </xf>
    <xf numFmtId="186" fontId="11" fillId="0" borderId="2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93" fontId="5" fillId="0" borderId="10" xfId="6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3" fontId="4" fillId="0" borderId="10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12" fillId="0" borderId="23" xfId="52" applyNumberFormat="1" applyFont="1" applyFill="1" applyBorder="1" applyAlignment="1">
      <alignment horizontal="center" vertical="center"/>
      <protection/>
    </xf>
    <xf numFmtId="3" fontId="4" fillId="0" borderId="20" xfId="52" applyNumberFormat="1" applyFont="1" applyFill="1" applyBorder="1" applyAlignment="1">
      <alignment horizontal="center" vertical="center"/>
      <protection/>
    </xf>
    <xf numFmtId="3" fontId="4" fillId="0" borderId="24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3" fontId="5" fillId="0" borderId="23" xfId="52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>
      <alignment horizontal="center" wrapText="1"/>
    </xf>
    <xf numFmtId="0" fontId="4" fillId="0" borderId="13" xfId="52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/>
      <protection/>
    </xf>
    <xf numFmtId="3" fontId="4" fillId="0" borderId="23" xfId="52" applyNumberFormat="1" applyFont="1" applyFill="1" applyBorder="1" applyAlignment="1">
      <alignment horizontal="center"/>
      <protection/>
    </xf>
    <xf numFmtId="3" fontId="12" fillId="0" borderId="10" xfId="52" applyNumberFormat="1" applyFont="1" applyFill="1" applyBorder="1" applyAlignment="1">
      <alignment horizontal="center"/>
      <protection/>
    </xf>
    <xf numFmtId="3" fontId="12" fillId="0" borderId="23" xfId="52" applyNumberFormat="1" applyFont="1" applyFill="1" applyBorder="1" applyAlignment="1">
      <alignment horizontal="center"/>
      <protection/>
    </xf>
    <xf numFmtId="3" fontId="4" fillId="0" borderId="20" xfId="52" applyNumberFormat="1" applyFont="1" applyFill="1" applyBorder="1" applyAlignment="1">
      <alignment horizontal="center"/>
      <protection/>
    </xf>
    <xf numFmtId="3" fontId="4" fillId="0" borderId="24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/>
      <protection/>
    </xf>
    <xf numFmtId="3" fontId="5" fillId="0" borderId="23" xfId="52" applyNumberFormat="1" applyFont="1" applyFill="1" applyBorder="1" applyAlignment="1">
      <alignment horizontal="center"/>
      <protection/>
    </xf>
    <xf numFmtId="3" fontId="11" fillId="0" borderId="10" xfId="52" applyNumberFormat="1" applyFont="1" applyFill="1" applyBorder="1" applyAlignment="1">
      <alignment horizontal="center"/>
      <protection/>
    </xf>
    <xf numFmtId="3" fontId="11" fillId="0" borderId="23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3" fontId="5" fillId="0" borderId="23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 wrapText="1"/>
      <protection/>
    </xf>
    <xf numFmtId="3" fontId="4" fillId="0" borderId="23" xfId="52" applyNumberFormat="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52" applyNumberFormat="1" applyFont="1" applyFill="1" applyBorder="1" applyAlignment="1">
      <alignment horizontal="center" vertical="center"/>
      <protection/>
    </xf>
    <xf numFmtId="3" fontId="5" fillId="0" borderId="25" xfId="52" applyNumberFormat="1" applyFont="1" applyFill="1" applyBorder="1" applyAlignment="1">
      <alignment horizontal="center" vertical="center"/>
      <protection/>
    </xf>
    <xf numFmtId="1" fontId="11" fillId="0" borderId="25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193" fontId="5" fillId="0" borderId="15" xfId="6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3" fontId="5" fillId="0" borderId="26" xfId="6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wrapText="1"/>
    </xf>
    <xf numFmtId="3" fontId="58" fillId="0" borderId="10" xfId="0" applyNumberFormat="1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4" fillId="34" borderId="10" xfId="52" applyFont="1" applyFill="1" applyBorder="1" applyAlignment="1">
      <alignment horizontal="center" vertical="center" wrapText="1"/>
      <protection/>
    </xf>
    <xf numFmtId="3" fontId="57" fillId="34" borderId="10" xfId="0" applyNumberFormat="1" applyFont="1" applyFill="1" applyBorder="1" applyAlignment="1">
      <alignment/>
    </xf>
    <xf numFmtId="3" fontId="4" fillId="34" borderId="10" xfId="52" applyNumberFormat="1" applyFont="1" applyFill="1" applyBorder="1" applyAlignment="1">
      <alignment horizontal="center" vertical="center" wrapText="1"/>
      <protection/>
    </xf>
    <xf numFmtId="195" fontId="58" fillId="0" borderId="10" xfId="0" applyNumberFormat="1" applyFont="1" applyFill="1" applyBorder="1" applyAlignment="1">
      <alignment horizontal="center" wrapText="1"/>
    </xf>
    <xf numFmtId="3" fontId="58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5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3" fontId="4" fillId="34" borderId="10" xfId="52" applyNumberFormat="1" applyFont="1" applyFill="1" applyBorder="1" applyAlignment="1">
      <alignment horizontal="center" vertical="center"/>
      <protection/>
    </xf>
    <xf numFmtId="3" fontId="4" fillId="34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wrapText="1"/>
    </xf>
    <xf numFmtId="195" fontId="60" fillId="34" borderId="1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1" fontId="11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193" fontId="5" fillId="0" borderId="10" xfId="6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49" fontId="61" fillId="0" borderId="10" xfId="0" applyNumberFormat="1" applyFont="1" applyFill="1" applyBorder="1" applyAlignment="1">
      <alignment horizontal="left" wrapText="1"/>
    </xf>
    <xf numFmtId="1" fontId="4" fillId="34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31" xfId="0" applyNumberFormat="1" applyFont="1" applyBorder="1" applyAlignment="1">
      <alignment horizontal="left"/>
    </xf>
    <xf numFmtId="0" fontId="1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wrapText="1"/>
    </xf>
    <xf numFmtId="175" fontId="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horizontal="left"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left"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13" xfId="0" applyFont="1" applyFill="1" applyBorder="1" applyAlignment="1">
      <alignment horizontal="center" wrapText="1"/>
    </xf>
    <xf numFmtId="10" fontId="1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7" fillId="34" borderId="0" xfId="0" applyFont="1" applyFill="1" applyAlignment="1">
      <alignment/>
    </xf>
    <xf numFmtId="193" fontId="0" fillId="0" borderId="0" xfId="0" applyNumberFormat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wrapText="1"/>
    </xf>
    <xf numFmtId="1" fontId="4" fillId="34" borderId="0" xfId="0" applyNumberFormat="1" applyFont="1" applyFill="1" applyBorder="1" applyAlignment="1">
      <alignment horizontal="center" wrapText="1"/>
    </xf>
    <xf numFmtId="4" fontId="4" fillId="34" borderId="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1" fontId="3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left"/>
    </xf>
    <xf numFmtId="4" fontId="5" fillId="34" borderId="32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52" applyFont="1" applyFill="1" applyAlignment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6" fillId="0" borderId="3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4" fillId="0" borderId="38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34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31" xfId="0" applyFont="1" applyBorder="1" applyAlignment="1">
      <alignment/>
    </xf>
    <xf numFmtId="0" fontId="0" fillId="0" borderId="35" xfId="0" applyBorder="1" applyAlignment="1">
      <alignment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4" fillId="34" borderId="38" xfId="0" applyFont="1" applyFill="1" applyBorder="1" applyAlignment="1">
      <alignment horizontal="left" wrapText="1"/>
    </xf>
    <xf numFmtId="0" fontId="4" fillId="34" borderId="39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" fontId="4" fillId="34" borderId="38" xfId="0" applyNumberFormat="1" applyFont="1" applyFill="1" applyBorder="1" applyAlignment="1">
      <alignment horizontal="center" vertical="center" wrapText="1"/>
    </xf>
    <xf numFmtId="1" fontId="4" fillId="34" borderId="39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4" fontId="4" fillId="34" borderId="38" xfId="0" applyNumberFormat="1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3" fontId="4" fillId="34" borderId="38" xfId="0" applyNumberFormat="1" applyFont="1" applyFill="1" applyBorder="1" applyAlignment="1">
      <alignment horizontal="center" vertical="center" wrapText="1"/>
    </xf>
    <xf numFmtId="3" fontId="4" fillId="34" borderId="39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3" fontId="5" fillId="34" borderId="38" xfId="0" applyNumberFormat="1" applyFont="1" applyFill="1" applyBorder="1" applyAlignment="1">
      <alignment horizontal="center"/>
    </xf>
    <xf numFmtId="3" fontId="5" fillId="34" borderId="39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39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2" fontId="4" fillId="34" borderId="38" xfId="0" applyNumberFormat="1" applyFont="1" applyFill="1" applyBorder="1" applyAlignment="1">
      <alignment horizontal="center" vertical="center" wrapText="1"/>
    </xf>
    <xf numFmtId="2" fontId="4" fillId="34" borderId="39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" fontId="4" fillId="34" borderId="39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0" fillId="34" borderId="39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1" fontId="4" fillId="34" borderId="38" xfId="0" applyNumberFormat="1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horizontal="center" wrapText="1"/>
    </xf>
    <xf numFmtId="3" fontId="4" fillId="34" borderId="38" xfId="0" applyNumberFormat="1" applyFont="1" applyFill="1" applyBorder="1" applyAlignment="1">
      <alignment horizontal="center" wrapText="1"/>
    </xf>
    <xf numFmtId="3" fontId="4" fillId="34" borderId="39" xfId="0" applyNumberFormat="1" applyFont="1" applyFill="1" applyBorder="1" applyAlignment="1">
      <alignment horizontal="center" wrapText="1"/>
    </xf>
    <xf numFmtId="3" fontId="4" fillId="34" borderId="11" xfId="0" applyNumberFormat="1" applyFont="1" applyFill="1" applyBorder="1" applyAlignment="1">
      <alignment horizontal="center" wrapText="1"/>
    </xf>
    <xf numFmtId="0" fontId="5" fillId="34" borderId="38" xfId="0" applyFont="1" applyFill="1" applyBorder="1" applyAlignment="1">
      <alignment horizontal="center" wrapText="1"/>
    </xf>
    <xf numFmtId="0" fontId="5" fillId="34" borderId="39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38" xfId="0" applyFont="1" applyFill="1" applyBorder="1" applyAlignment="1">
      <alignment horizontal="left" wrapText="1"/>
    </xf>
    <xf numFmtId="0" fontId="5" fillId="34" borderId="3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2" fontId="4" fillId="34" borderId="38" xfId="0" applyNumberFormat="1" applyFont="1" applyFill="1" applyBorder="1" applyAlignment="1">
      <alignment horizontal="center" wrapText="1"/>
    </xf>
    <xf numFmtId="2" fontId="4" fillId="34" borderId="39" xfId="0" applyNumberFormat="1" applyFont="1" applyFill="1" applyBorder="1" applyAlignment="1">
      <alignment horizontal="center" wrapText="1"/>
    </xf>
    <xf numFmtId="2" fontId="4" fillId="34" borderId="11" xfId="0" applyNumberFormat="1" applyFont="1" applyFill="1" applyBorder="1" applyAlignment="1">
      <alignment horizontal="center" wrapText="1"/>
    </xf>
    <xf numFmtId="4" fontId="5" fillId="34" borderId="39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wrapText="1"/>
    </xf>
    <xf numFmtId="0" fontId="5" fillId="34" borderId="38" xfId="0" applyFont="1" applyFill="1" applyBorder="1" applyAlignment="1">
      <alignment horizontal="left"/>
    </xf>
    <xf numFmtId="0" fontId="5" fillId="34" borderId="39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4" fontId="5" fillId="34" borderId="38" xfId="0" applyNumberFormat="1" applyFont="1" applyFill="1" applyBorder="1" applyAlignment="1">
      <alignment horizontal="center"/>
    </xf>
    <xf numFmtId="4" fontId="5" fillId="34" borderId="39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2" fontId="5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175" fontId="13" fillId="34" borderId="38" xfId="53" applyNumberFormat="1" applyFont="1" applyFill="1" applyBorder="1" applyAlignment="1">
      <alignment horizontal="center" vertical="center" wrapText="1"/>
      <protection/>
    </xf>
    <xf numFmtId="175" fontId="13" fillId="34" borderId="39" xfId="53" applyNumberFormat="1" applyFont="1" applyFill="1" applyBorder="1" applyAlignment="1">
      <alignment horizontal="center" vertical="center" wrapText="1"/>
      <protection/>
    </xf>
    <xf numFmtId="175" fontId="13" fillId="34" borderId="11" xfId="53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2" fontId="5" fillId="34" borderId="39" xfId="0" applyNumberFormat="1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1" fontId="4" fillId="34" borderId="39" xfId="0" applyNumberFormat="1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left"/>
    </xf>
    <xf numFmtId="0" fontId="8" fillId="34" borderId="39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49" fontId="4" fillId="34" borderId="38" xfId="0" applyNumberFormat="1" applyFont="1" applyFill="1" applyBorder="1" applyAlignment="1">
      <alignment horizontal="center"/>
    </xf>
    <xf numFmtId="49" fontId="4" fillId="34" borderId="39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" fontId="4" fillId="34" borderId="38" xfId="0" applyNumberFormat="1" applyFont="1" applyFill="1" applyBorder="1" applyAlignment="1">
      <alignment horizontal="center" wrapText="1"/>
    </xf>
    <xf numFmtId="4" fontId="4" fillId="34" borderId="39" xfId="0" applyNumberFormat="1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horizontal="center" wrapText="1"/>
    </xf>
    <xf numFmtId="4" fontId="5" fillId="34" borderId="38" xfId="0" applyNumberFormat="1" applyFont="1" applyFill="1" applyBorder="1" applyAlignment="1">
      <alignment horizontal="center" vertical="center" wrapText="1"/>
    </xf>
    <xf numFmtId="4" fontId="5" fillId="34" borderId="39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/>
    </xf>
    <xf numFmtId="0" fontId="0" fillId="34" borderId="11" xfId="0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5" fillId="34" borderId="38" xfId="0" applyNumberFormat="1" applyFont="1" applyFill="1" applyBorder="1" applyAlignment="1">
      <alignment horizontal="center" vertical="center" wrapText="1"/>
    </xf>
    <xf numFmtId="3" fontId="5" fillId="34" borderId="39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/>
    </xf>
    <xf numFmtId="0" fontId="0" fillId="34" borderId="39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1" fontId="5" fillId="34" borderId="38" xfId="0" applyNumberFormat="1" applyFont="1" applyFill="1" applyBorder="1" applyAlignment="1">
      <alignment horizontal="center" vertical="center" wrapText="1"/>
    </xf>
    <xf numFmtId="1" fontId="5" fillId="34" borderId="39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1" fontId="5" fillId="34" borderId="38" xfId="0" applyNumberFormat="1" applyFont="1" applyFill="1" applyBorder="1" applyAlignment="1">
      <alignment horizontal="center"/>
    </xf>
    <xf numFmtId="1" fontId="5" fillId="34" borderId="39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8" fillId="34" borderId="38" xfId="0" applyFont="1" applyFill="1" applyBorder="1" applyAlignment="1">
      <alignment horizontal="left" wrapText="1"/>
    </xf>
    <xf numFmtId="0" fontId="8" fillId="34" borderId="39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49" fontId="4" fillId="34" borderId="38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2" fontId="4" fillId="34" borderId="38" xfId="0" applyNumberFormat="1" applyFont="1" applyFill="1" applyBorder="1" applyAlignment="1">
      <alignment horizontal="center" vertical="center"/>
    </xf>
    <xf numFmtId="2" fontId="4" fillId="34" borderId="39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3" fontId="5" fillId="34" borderId="39" xfId="0" applyNumberFormat="1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38" xfId="0" applyFont="1" applyFill="1" applyBorder="1" applyAlignment="1">
      <alignment horizontal="right" wrapText="1"/>
    </xf>
    <xf numFmtId="0" fontId="4" fillId="34" borderId="39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0" fontId="4" fillId="34" borderId="38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сад №12013" xfId="52"/>
    <cellStyle name="Обычный_доспупная сред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2020\2020%20&#1075;&#1086;&#1076;%2011.1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П"/>
      <sheetName val="ХЭС 0113"/>
      <sheetName val="атп (2)"/>
      <sheetName val="гостин"/>
      <sheetName val="трасферты ДК"/>
      <sheetName val="Культура"/>
      <sheetName val="глава"/>
      <sheetName val="адм"/>
      <sheetName val="2020 зп 9 мес"/>
      <sheetName val="2020 зп 12 мес"/>
      <sheetName val="2020 зп 11 мес"/>
      <sheetName val="2020 зп 11 мес проба1"/>
      <sheetName val="2020 зп 11 мес проба2"/>
      <sheetName val="прогр"/>
      <sheetName val="изм прогр11.11.19"/>
      <sheetName val="11.11.19"/>
      <sheetName val="правильно 06.11.19"/>
      <sheetName val="копия правильного"/>
      <sheetName val="копия 1"/>
      <sheetName val="2021 (2)"/>
      <sheetName val="2021"/>
      <sheetName val="2022 (2)"/>
      <sheetName val="2022"/>
      <sheetName val="обл"/>
      <sheetName val="Бюджет"/>
    </sheetNames>
    <sheetDataSet>
      <sheetData sheetId="15">
        <row r="61">
          <cell r="O61">
            <v>4600</v>
          </cell>
        </row>
        <row r="63">
          <cell r="O63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67">
      <selection activeCell="A9" sqref="A9:G10"/>
    </sheetView>
  </sheetViews>
  <sheetFormatPr defaultColWidth="9.00390625" defaultRowHeight="12.75"/>
  <cols>
    <col min="1" max="1" width="38.75390625" style="6" customWidth="1"/>
    <col min="2" max="2" width="6.25390625" style="6" customWidth="1"/>
    <col min="3" max="3" width="7.00390625" style="6" customWidth="1"/>
    <col min="4" max="4" width="6.75390625" style="6" customWidth="1"/>
    <col min="5" max="5" width="13.125" style="6" customWidth="1"/>
    <col min="6" max="6" width="6.25390625" style="6" customWidth="1"/>
    <col min="7" max="7" width="7.25390625" style="6" customWidth="1"/>
    <col min="8" max="8" width="7.00390625" style="6" customWidth="1"/>
    <col min="9" max="9" width="12.125" style="157" customWidth="1"/>
    <col min="10" max="10" width="7.25390625" style="159" customWidth="1"/>
    <col min="11" max="11" width="13.625" style="159" customWidth="1"/>
    <col min="12" max="12" width="11.75390625" style="159" customWidth="1"/>
    <col min="13" max="13" width="11.75390625" style="0" bestFit="1" customWidth="1"/>
    <col min="15" max="15" width="11.75390625" style="0" customWidth="1"/>
  </cols>
  <sheetData>
    <row r="1" spans="1:10" ht="12.75">
      <c r="A1" s="41" t="s">
        <v>104</v>
      </c>
      <c r="B1" s="41"/>
      <c r="C1" s="41"/>
      <c r="D1" s="41"/>
      <c r="E1" s="41"/>
      <c r="F1" s="41" t="s">
        <v>112</v>
      </c>
      <c r="G1" s="41"/>
      <c r="H1" s="41"/>
      <c r="I1" s="139"/>
      <c r="J1" s="158"/>
    </row>
    <row r="2" spans="1:10" ht="12.75" customHeight="1">
      <c r="A2" s="418" t="s">
        <v>127</v>
      </c>
      <c r="B2" s="41"/>
      <c r="C2" s="41"/>
      <c r="D2" s="41"/>
      <c r="E2" s="41"/>
      <c r="F2" s="418" t="s">
        <v>131</v>
      </c>
      <c r="G2" s="418"/>
      <c r="H2" s="418"/>
      <c r="I2" s="418"/>
      <c r="J2" s="418"/>
    </row>
    <row r="3" spans="1:10" ht="12.75">
      <c r="A3" s="418"/>
      <c r="B3" s="41"/>
      <c r="C3" s="41"/>
      <c r="D3" s="41"/>
      <c r="E3" s="41"/>
      <c r="F3" s="418"/>
      <c r="G3" s="418"/>
      <c r="H3" s="418"/>
      <c r="I3" s="418"/>
      <c r="J3" s="418"/>
    </row>
    <row r="4" spans="1:10" ht="12.75">
      <c r="A4" s="41" t="s">
        <v>128</v>
      </c>
      <c r="B4" s="41"/>
      <c r="C4" s="41"/>
      <c r="D4" s="41"/>
      <c r="E4" s="41"/>
      <c r="F4" s="41" t="s">
        <v>132</v>
      </c>
      <c r="G4" s="41"/>
      <c r="H4" s="41"/>
      <c r="I4" s="139"/>
      <c r="J4" s="158"/>
    </row>
    <row r="5" spans="1:10" ht="12.75">
      <c r="A5" s="41" t="s">
        <v>105</v>
      </c>
      <c r="B5" s="41"/>
      <c r="C5" s="41"/>
      <c r="D5" s="41"/>
      <c r="E5" s="41"/>
      <c r="F5" s="41" t="s">
        <v>66</v>
      </c>
      <c r="G5" s="41"/>
      <c r="H5" s="41"/>
      <c r="I5" s="139"/>
      <c r="J5" s="158"/>
    </row>
    <row r="6" spans="1:10" ht="12.75">
      <c r="A6" s="41"/>
      <c r="B6" s="41"/>
      <c r="C6" s="41"/>
      <c r="D6" s="41"/>
      <c r="E6" s="41"/>
      <c r="F6" s="41"/>
      <c r="G6" s="41"/>
      <c r="H6" s="41"/>
      <c r="I6" s="139"/>
      <c r="J6" s="158"/>
    </row>
    <row r="7" spans="1:10" ht="12.75">
      <c r="A7" s="41"/>
      <c r="B7" s="41"/>
      <c r="C7" s="41"/>
      <c r="D7" s="41"/>
      <c r="E7" s="41"/>
      <c r="F7" s="41"/>
      <c r="G7" s="41"/>
      <c r="H7" s="419" t="s">
        <v>3</v>
      </c>
      <c r="I7" s="420"/>
      <c r="J7" s="160">
        <v>501012</v>
      </c>
    </row>
    <row r="8" spans="1:10" ht="12.75">
      <c r="A8" s="62"/>
      <c r="B8" s="41"/>
      <c r="C8" s="41"/>
      <c r="D8" s="41"/>
      <c r="E8" s="41"/>
      <c r="F8" s="41"/>
      <c r="G8" s="41"/>
      <c r="H8" s="419" t="s">
        <v>4</v>
      </c>
      <c r="I8" s="420"/>
      <c r="J8" s="416"/>
    </row>
    <row r="9" spans="1:10" ht="12.75">
      <c r="A9" s="421" t="s">
        <v>195</v>
      </c>
      <c r="B9" s="421"/>
      <c r="C9" s="421"/>
      <c r="D9" s="421"/>
      <c r="E9" s="421"/>
      <c r="F9" s="421"/>
      <c r="G9" s="421"/>
      <c r="H9" s="419"/>
      <c r="I9" s="420"/>
      <c r="J9" s="416"/>
    </row>
    <row r="10" spans="1:10" ht="12.75">
      <c r="A10" s="423" t="s">
        <v>196</v>
      </c>
      <c r="B10" s="423"/>
      <c r="C10" s="423"/>
      <c r="D10" s="423"/>
      <c r="E10" s="423"/>
      <c r="F10" s="423"/>
      <c r="G10" s="423"/>
      <c r="H10" s="419" t="s">
        <v>5</v>
      </c>
      <c r="I10" s="420"/>
      <c r="J10" s="160"/>
    </row>
    <row r="11" spans="1:10" ht="12.75" customHeight="1">
      <c r="A11" s="41" t="s">
        <v>73</v>
      </c>
      <c r="B11" s="418" t="s">
        <v>174</v>
      </c>
      <c r="C11" s="418"/>
      <c r="D11" s="418"/>
      <c r="E11" s="418"/>
      <c r="F11" s="418"/>
      <c r="G11" s="418"/>
      <c r="H11" s="424" t="s">
        <v>6</v>
      </c>
      <c r="I11" s="425"/>
      <c r="J11" s="416"/>
    </row>
    <row r="12" spans="1:10" ht="12.75">
      <c r="A12" s="41"/>
      <c r="B12" s="41"/>
      <c r="C12" s="41"/>
      <c r="D12" s="41"/>
      <c r="E12" s="41"/>
      <c r="F12" s="41"/>
      <c r="G12" s="41"/>
      <c r="H12" s="64"/>
      <c r="I12" s="138"/>
      <c r="J12" s="416"/>
    </row>
    <row r="13" spans="1:10" ht="12.75" customHeight="1">
      <c r="A13" s="65" t="s">
        <v>11</v>
      </c>
      <c r="B13" s="417" t="s">
        <v>85</v>
      </c>
      <c r="C13" s="417"/>
      <c r="D13" s="417"/>
      <c r="E13" s="417"/>
      <c r="F13" s="417"/>
      <c r="G13" s="417"/>
      <c r="H13" s="424" t="s">
        <v>6</v>
      </c>
      <c r="I13" s="425"/>
      <c r="J13" s="416"/>
    </row>
    <row r="14" spans="1:10" ht="12.75">
      <c r="A14" s="41"/>
      <c r="B14" s="41"/>
      <c r="C14" s="41"/>
      <c r="D14" s="41"/>
      <c r="E14" s="41"/>
      <c r="F14" s="41"/>
      <c r="G14" s="41"/>
      <c r="H14" s="66"/>
      <c r="I14" s="49"/>
      <c r="J14" s="416"/>
    </row>
    <row r="15" spans="1:10" ht="12.75" customHeight="1">
      <c r="A15" s="65" t="s">
        <v>0</v>
      </c>
      <c r="B15" s="417" t="s">
        <v>85</v>
      </c>
      <c r="C15" s="417"/>
      <c r="D15" s="417"/>
      <c r="E15" s="417"/>
      <c r="F15" s="417"/>
      <c r="G15" s="417"/>
      <c r="H15" s="419" t="s">
        <v>7</v>
      </c>
      <c r="I15" s="420"/>
      <c r="J15" s="160"/>
    </row>
    <row r="16" spans="1:10" ht="12.75">
      <c r="A16" s="41" t="s">
        <v>1</v>
      </c>
      <c r="B16" s="41"/>
      <c r="C16" s="41"/>
      <c r="D16" s="41"/>
      <c r="E16" s="41"/>
      <c r="F16" s="41"/>
      <c r="G16" s="41"/>
      <c r="H16" s="419" t="s">
        <v>8</v>
      </c>
      <c r="I16" s="420"/>
      <c r="J16" s="160"/>
    </row>
    <row r="17" spans="1:10" ht="12.75">
      <c r="A17" s="41" t="s">
        <v>2</v>
      </c>
      <c r="B17" s="426" t="s">
        <v>59</v>
      </c>
      <c r="C17" s="426"/>
      <c r="D17" s="426"/>
      <c r="E17" s="426"/>
      <c r="F17" s="426"/>
      <c r="G17" s="426"/>
      <c r="H17" s="419" t="s">
        <v>9</v>
      </c>
      <c r="I17" s="420"/>
      <c r="J17" s="416">
        <v>383</v>
      </c>
    </row>
    <row r="18" spans="1:10" ht="12.75">
      <c r="A18" s="41"/>
      <c r="B18" s="41"/>
      <c r="C18" s="41"/>
      <c r="D18" s="41"/>
      <c r="E18" s="41"/>
      <c r="F18" s="41"/>
      <c r="G18" s="41"/>
      <c r="H18" s="419"/>
      <c r="I18" s="420"/>
      <c r="J18" s="416"/>
    </row>
    <row r="19" spans="1:10" ht="12.75">
      <c r="A19" s="41"/>
      <c r="B19" s="41"/>
      <c r="C19" s="41"/>
      <c r="D19" s="41"/>
      <c r="E19" s="41"/>
      <c r="F19" s="41"/>
      <c r="G19" s="41"/>
      <c r="H19" s="419" t="s">
        <v>10</v>
      </c>
      <c r="I19" s="420"/>
      <c r="J19" s="161"/>
    </row>
    <row r="20" spans="1:12" ht="12.75" customHeight="1">
      <c r="A20" s="427" t="s">
        <v>12</v>
      </c>
      <c r="B20" s="427" t="s">
        <v>13</v>
      </c>
      <c r="C20" s="428" t="s">
        <v>14</v>
      </c>
      <c r="D20" s="428"/>
      <c r="E20" s="428"/>
      <c r="F20" s="428"/>
      <c r="G20" s="428"/>
      <c r="H20" s="428"/>
      <c r="I20" s="429" t="s">
        <v>21</v>
      </c>
      <c r="J20" s="429"/>
      <c r="K20" s="422" t="s">
        <v>169</v>
      </c>
      <c r="L20" s="422" t="s">
        <v>170</v>
      </c>
    </row>
    <row r="21" spans="1:12" ht="76.5">
      <c r="A21" s="427"/>
      <c r="B21" s="427"/>
      <c r="C21" s="63" t="s">
        <v>15</v>
      </c>
      <c r="D21" s="63" t="s">
        <v>16</v>
      </c>
      <c r="E21" s="63" t="s">
        <v>17</v>
      </c>
      <c r="F21" s="63" t="s">
        <v>18</v>
      </c>
      <c r="G21" s="63" t="s">
        <v>19</v>
      </c>
      <c r="H21" s="63" t="s">
        <v>20</v>
      </c>
      <c r="I21" s="140" t="s">
        <v>22</v>
      </c>
      <c r="J21" s="152" t="s">
        <v>23</v>
      </c>
      <c r="K21" s="422"/>
      <c r="L21" s="422"/>
    </row>
    <row r="22" spans="1:12" ht="13.5" thickBot="1">
      <c r="A22" s="68">
        <v>1</v>
      </c>
      <c r="B22" s="68">
        <v>2</v>
      </c>
      <c r="C22" s="68">
        <v>3</v>
      </c>
      <c r="D22" s="68">
        <v>4</v>
      </c>
      <c r="E22" s="68">
        <v>5</v>
      </c>
      <c r="F22" s="68">
        <v>6</v>
      </c>
      <c r="G22" s="68">
        <v>7</v>
      </c>
      <c r="H22" s="68">
        <v>8</v>
      </c>
      <c r="I22" s="167">
        <v>9</v>
      </c>
      <c r="J22" s="141">
        <v>10</v>
      </c>
      <c r="K22" s="142">
        <v>11</v>
      </c>
      <c r="L22" s="142">
        <v>12</v>
      </c>
    </row>
    <row r="23" spans="1:12" ht="14.25" thickBot="1">
      <c r="A23" s="69" t="s">
        <v>133</v>
      </c>
      <c r="B23" s="70" t="s">
        <v>49</v>
      </c>
      <c r="C23" s="71" t="s">
        <v>31</v>
      </c>
      <c r="D23" s="72"/>
      <c r="E23" s="72"/>
      <c r="F23" s="72"/>
      <c r="G23" s="72"/>
      <c r="H23" s="72"/>
      <c r="I23" s="143">
        <f>I24+I82</f>
        <v>3502531</v>
      </c>
      <c r="J23" s="144"/>
      <c r="K23" s="143">
        <f>K24+K82</f>
        <v>3926776</v>
      </c>
      <c r="L23" s="224">
        <f>L24+L82</f>
        <v>3926776</v>
      </c>
    </row>
    <row r="24" spans="1:12" ht="14.25" thickBot="1">
      <c r="A24" s="69" t="s">
        <v>134</v>
      </c>
      <c r="B24" s="74">
        <f>B23+1</f>
        <v>2</v>
      </c>
      <c r="C24" s="71" t="s">
        <v>31</v>
      </c>
      <c r="D24" s="71" t="s">
        <v>53</v>
      </c>
      <c r="E24" s="72"/>
      <c r="F24" s="72"/>
      <c r="G24" s="72"/>
      <c r="H24" s="72"/>
      <c r="I24" s="143">
        <f>I25+I33+I37+I67+I70+I76+I6+I60+I65+I56</f>
        <v>3464281</v>
      </c>
      <c r="J24" s="144"/>
      <c r="K24" s="143">
        <f>K25+K33+K37+K67+K70+K76+K6+K60+K65+K56</f>
        <v>3888526</v>
      </c>
      <c r="L24" s="224">
        <f>L25+L33+L37+L67+L70+L76+L6+L60+L65+L56</f>
        <v>3888526</v>
      </c>
    </row>
    <row r="25" spans="1:13" s="1" customFormat="1" ht="38.25">
      <c r="A25" s="75" t="s">
        <v>135</v>
      </c>
      <c r="B25" s="76">
        <f aca="true" t="shared" si="0" ref="B25:B88">B24+1</f>
        <v>3</v>
      </c>
      <c r="C25" s="77" t="s">
        <v>31</v>
      </c>
      <c r="D25" s="77" t="s">
        <v>53</v>
      </c>
      <c r="E25" s="77" t="s">
        <v>136</v>
      </c>
      <c r="F25" s="77"/>
      <c r="G25" s="78"/>
      <c r="H25" s="78"/>
      <c r="I25" s="145">
        <f>I26</f>
        <v>0</v>
      </c>
      <c r="J25" s="145"/>
      <c r="K25" s="145">
        <f>K26</f>
        <v>0</v>
      </c>
      <c r="L25" s="208">
        <f>L26</f>
        <v>0</v>
      </c>
      <c r="M25" s="53"/>
    </row>
    <row r="26" spans="1:12" ht="27">
      <c r="A26" s="80" t="s">
        <v>137</v>
      </c>
      <c r="B26" s="81">
        <f t="shared" si="0"/>
        <v>4</v>
      </c>
      <c r="C26" s="82" t="s">
        <v>31</v>
      </c>
      <c r="D26" s="82" t="s">
        <v>53</v>
      </c>
      <c r="E26" s="82" t="s">
        <v>138</v>
      </c>
      <c r="F26" s="82"/>
      <c r="G26" s="83"/>
      <c r="H26" s="83"/>
      <c r="I26" s="146">
        <f>I27</f>
        <v>0</v>
      </c>
      <c r="J26" s="146"/>
      <c r="K26" s="146">
        <f>K27</f>
        <v>0</v>
      </c>
      <c r="L26" s="223">
        <f>L27</f>
        <v>0</v>
      </c>
    </row>
    <row r="27" spans="1:12" ht="27">
      <c r="A27" s="80" t="s">
        <v>139</v>
      </c>
      <c r="B27" s="81">
        <f t="shared" si="0"/>
        <v>5</v>
      </c>
      <c r="C27" s="82" t="s">
        <v>31</v>
      </c>
      <c r="D27" s="82" t="s">
        <v>53</v>
      </c>
      <c r="E27" s="82" t="s">
        <v>140</v>
      </c>
      <c r="F27" s="82"/>
      <c r="G27" s="83"/>
      <c r="H27" s="83"/>
      <c r="I27" s="146">
        <f>I29+I32</f>
        <v>0</v>
      </c>
      <c r="J27" s="146"/>
      <c r="K27" s="146">
        <f>K29+K32</f>
        <v>0</v>
      </c>
      <c r="L27" s="223">
        <f>L29+L32</f>
        <v>0</v>
      </c>
    </row>
    <row r="28" spans="1:12" ht="13.5">
      <c r="A28" s="85" t="s">
        <v>40</v>
      </c>
      <c r="B28" s="81">
        <f t="shared" si="0"/>
        <v>6</v>
      </c>
      <c r="C28" s="86" t="s">
        <v>31</v>
      </c>
      <c r="D28" s="86" t="s">
        <v>53</v>
      </c>
      <c r="E28" s="86" t="s">
        <v>140</v>
      </c>
      <c r="F28" s="86" t="s">
        <v>75</v>
      </c>
      <c r="G28" s="87">
        <v>220</v>
      </c>
      <c r="H28" s="87"/>
      <c r="I28" s="147"/>
      <c r="J28" s="162"/>
      <c r="K28" s="168"/>
      <c r="L28" s="169"/>
    </row>
    <row r="29" spans="1:13" ht="13.5">
      <c r="A29" s="89" t="s">
        <v>44</v>
      </c>
      <c r="B29" s="81">
        <f t="shared" si="0"/>
        <v>7</v>
      </c>
      <c r="C29" s="90" t="s">
        <v>31</v>
      </c>
      <c r="D29" s="90" t="s">
        <v>53</v>
      </c>
      <c r="E29" s="90" t="s">
        <v>140</v>
      </c>
      <c r="F29" s="90" t="s">
        <v>77</v>
      </c>
      <c r="G29" s="91">
        <v>225</v>
      </c>
      <c r="H29" s="91"/>
      <c r="I29" s="148"/>
      <c r="J29" s="160"/>
      <c r="K29" s="168"/>
      <c r="L29" s="169"/>
      <c r="M29" s="54"/>
    </row>
    <row r="30" spans="1:12" ht="13.5">
      <c r="A30" s="93" t="s">
        <v>46</v>
      </c>
      <c r="B30" s="81">
        <f t="shared" si="0"/>
        <v>8</v>
      </c>
      <c r="C30" s="86" t="s">
        <v>31</v>
      </c>
      <c r="D30" s="86" t="s">
        <v>53</v>
      </c>
      <c r="E30" s="86" t="s">
        <v>140</v>
      </c>
      <c r="F30" s="86" t="s">
        <v>75</v>
      </c>
      <c r="G30" s="87">
        <v>300</v>
      </c>
      <c r="H30" s="87"/>
      <c r="I30" s="147"/>
      <c r="J30" s="162"/>
      <c r="K30" s="170"/>
      <c r="L30" s="171"/>
    </row>
    <row r="31" spans="1:12" ht="13.5">
      <c r="A31" s="94" t="s">
        <v>47</v>
      </c>
      <c r="B31" s="81">
        <f t="shared" si="0"/>
        <v>9</v>
      </c>
      <c r="C31" s="90" t="s">
        <v>31</v>
      </c>
      <c r="D31" s="90" t="s">
        <v>53</v>
      </c>
      <c r="E31" s="90" t="s">
        <v>140</v>
      </c>
      <c r="F31" s="90" t="s">
        <v>77</v>
      </c>
      <c r="G31" s="91">
        <v>310</v>
      </c>
      <c r="H31" s="91"/>
      <c r="I31" s="148"/>
      <c r="J31" s="160"/>
      <c r="K31" s="168"/>
      <c r="L31" s="169"/>
    </row>
    <row r="32" spans="1:13" ht="14.25" thickBot="1">
      <c r="A32" s="95" t="s">
        <v>48</v>
      </c>
      <c r="B32" s="96">
        <f t="shared" si="0"/>
        <v>10</v>
      </c>
      <c r="C32" s="97" t="s">
        <v>31</v>
      </c>
      <c r="D32" s="97" t="s">
        <v>53</v>
      </c>
      <c r="E32" s="97" t="s">
        <v>140</v>
      </c>
      <c r="F32" s="97" t="s">
        <v>77</v>
      </c>
      <c r="G32" s="98">
        <v>340</v>
      </c>
      <c r="H32" s="98"/>
      <c r="I32" s="149"/>
      <c r="J32" s="163"/>
      <c r="K32" s="184"/>
      <c r="L32" s="185"/>
      <c r="M32" s="54"/>
    </row>
    <row r="33" spans="1:12" ht="54">
      <c r="A33" s="100" t="s">
        <v>162</v>
      </c>
      <c r="B33" s="101">
        <f t="shared" si="0"/>
        <v>11</v>
      </c>
      <c r="C33" s="102" t="s">
        <v>31</v>
      </c>
      <c r="D33" s="102" t="s">
        <v>53</v>
      </c>
      <c r="E33" s="102" t="s">
        <v>163</v>
      </c>
      <c r="F33" s="102"/>
      <c r="G33" s="103"/>
      <c r="H33" s="103"/>
      <c r="I33" s="150">
        <v>0</v>
      </c>
      <c r="J33" s="150"/>
      <c r="K33" s="150">
        <v>0</v>
      </c>
      <c r="L33" s="218">
        <v>0</v>
      </c>
    </row>
    <row r="34" spans="1:12" ht="26.25">
      <c r="A34" s="105" t="s">
        <v>164</v>
      </c>
      <c r="B34" s="81">
        <f t="shared" si="0"/>
        <v>12</v>
      </c>
      <c r="C34" s="106" t="s">
        <v>31</v>
      </c>
      <c r="D34" s="106" t="s">
        <v>53</v>
      </c>
      <c r="E34" s="106" t="s">
        <v>165</v>
      </c>
      <c r="F34" s="90"/>
      <c r="G34" s="91"/>
      <c r="H34" s="91"/>
      <c r="I34" s="148">
        <v>0</v>
      </c>
      <c r="J34" s="148"/>
      <c r="K34" s="148">
        <v>0</v>
      </c>
      <c r="L34" s="221">
        <v>0</v>
      </c>
    </row>
    <row r="35" spans="1:12" ht="26.25">
      <c r="A35" s="105" t="s">
        <v>126</v>
      </c>
      <c r="B35" s="81">
        <f t="shared" si="0"/>
        <v>13</v>
      </c>
      <c r="C35" s="106" t="s">
        <v>31</v>
      </c>
      <c r="D35" s="106" t="s">
        <v>53</v>
      </c>
      <c r="E35" s="107">
        <v>1300100150</v>
      </c>
      <c r="F35" s="107">
        <v>240</v>
      </c>
      <c r="G35" s="107"/>
      <c r="H35" s="5"/>
      <c r="I35" s="151">
        <v>0</v>
      </c>
      <c r="J35" s="151"/>
      <c r="K35" s="151">
        <v>0</v>
      </c>
      <c r="L35" s="222">
        <v>0</v>
      </c>
    </row>
    <row r="36" spans="1:13" ht="14.25" thickBot="1">
      <c r="A36" s="109" t="s">
        <v>44</v>
      </c>
      <c r="B36" s="96">
        <f t="shared" si="0"/>
        <v>14</v>
      </c>
      <c r="C36" s="97" t="s">
        <v>31</v>
      </c>
      <c r="D36" s="97" t="s">
        <v>53</v>
      </c>
      <c r="E36" s="110">
        <v>1300100150</v>
      </c>
      <c r="F36" s="110">
        <v>244</v>
      </c>
      <c r="G36" s="110">
        <v>225</v>
      </c>
      <c r="H36" s="110"/>
      <c r="I36" s="153"/>
      <c r="J36" s="154"/>
      <c r="K36" s="172"/>
      <c r="L36" s="173"/>
      <c r="M36" s="44"/>
    </row>
    <row r="37" spans="1:12" ht="40.5">
      <c r="A37" s="100" t="s">
        <v>141</v>
      </c>
      <c r="B37" s="101">
        <f t="shared" si="0"/>
        <v>15</v>
      </c>
      <c r="C37" s="102" t="s">
        <v>31</v>
      </c>
      <c r="D37" s="102" t="s">
        <v>53</v>
      </c>
      <c r="E37" s="102" t="s">
        <v>142</v>
      </c>
      <c r="F37" s="102"/>
      <c r="G37" s="103"/>
      <c r="H37" s="103"/>
      <c r="I37" s="150">
        <f>I40+I43+I44+I51+I52+I54+I55</f>
        <v>0</v>
      </c>
      <c r="J37" s="150"/>
      <c r="K37" s="150">
        <f>K40+K43+K44+K51+K52+K54+K55</f>
        <v>0</v>
      </c>
      <c r="L37" s="218">
        <f>L40+L43+L44+L51+L52+L54+L55</f>
        <v>0</v>
      </c>
    </row>
    <row r="38" spans="1:12" s="1" customFormat="1" ht="13.5">
      <c r="A38" s="105" t="s">
        <v>143</v>
      </c>
      <c r="B38" s="81">
        <f t="shared" si="0"/>
        <v>16</v>
      </c>
      <c r="C38" s="106" t="s">
        <v>31</v>
      </c>
      <c r="D38" s="106" t="s">
        <v>53</v>
      </c>
      <c r="E38" s="106" t="s">
        <v>144</v>
      </c>
      <c r="F38" s="106"/>
      <c r="G38" s="117"/>
      <c r="H38" s="117"/>
      <c r="I38" s="155">
        <v>0</v>
      </c>
      <c r="J38" s="155"/>
      <c r="K38" s="155">
        <v>0</v>
      </c>
      <c r="L38" s="209">
        <v>0</v>
      </c>
    </row>
    <row r="39" spans="1:12" ht="26.25">
      <c r="A39" s="105" t="s">
        <v>145</v>
      </c>
      <c r="B39" s="81">
        <f t="shared" si="0"/>
        <v>17</v>
      </c>
      <c r="C39" s="106" t="s">
        <v>31</v>
      </c>
      <c r="D39" s="106" t="s">
        <v>53</v>
      </c>
      <c r="E39" s="106" t="s">
        <v>119</v>
      </c>
      <c r="F39" s="106"/>
      <c r="G39" s="117"/>
      <c r="H39" s="117"/>
      <c r="I39" s="155">
        <v>0</v>
      </c>
      <c r="J39" s="155"/>
      <c r="K39" s="155">
        <v>0</v>
      </c>
      <c r="L39" s="209">
        <v>0</v>
      </c>
    </row>
    <row r="40" spans="1:12" ht="26.25">
      <c r="A40" s="93" t="s">
        <v>107</v>
      </c>
      <c r="B40" s="81">
        <f t="shared" si="0"/>
        <v>18</v>
      </c>
      <c r="C40" s="86" t="s">
        <v>31</v>
      </c>
      <c r="D40" s="86" t="s">
        <v>53</v>
      </c>
      <c r="E40" s="86" t="s">
        <v>119</v>
      </c>
      <c r="F40" s="86" t="s">
        <v>97</v>
      </c>
      <c r="G40" s="87">
        <v>210</v>
      </c>
      <c r="H40" s="87"/>
      <c r="I40" s="147"/>
      <c r="J40" s="162"/>
      <c r="K40" s="168"/>
      <c r="L40" s="169"/>
    </row>
    <row r="41" spans="1:12" s="1" customFormat="1" ht="13.5">
      <c r="A41" s="89" t="s">
        <v>146</v>
      </c>
      <c r="B41" s="81">
        <f t="shared" si="0"/>
        <v>19</v>
      </c>
      <c r="C41" s="90" t="s">
        <v>31</v>
      </c>
      <c r="D41" s="90" t="s">
        <v>53</v>
      </c>
      <c r="E41" s="90" t="s">
        <v>119</v>
      </c>
      <c r="F41" s="90" t="s">
        <v>147</v>
      </c>
      <c r="G41" s="91">
        <v>212</v>
      </c>
      <c r="H41" s="91"/>
      <c r="I41" s="148"/>
      <c r="J41" s="160"/>
      <c r="K41" s="168"/>
      <c r="L41" s="169"/>
    </row>
    <row r="42" spans="1:12" ht="13.5">
      <c r="A42" s="85" t="s">
        <v>40</v>
      </c>
      <c r="B42" s="81">
        <f t="shared" si="0"/>
        <v>20</v>
      </c>
      <c r="C42" s="86" t="s">
        <v>31</v>
      </c>
      <c r="D42" s="86" t="s">
        <v>53</v>
      </c>
      <c r="E42" s="86" t="s">
        <v>119</v>
      </c>
      <c r="F42" s="86" t="s">
        <v>75</v>
      </c>
      <c r="G42" s="87">
        <v>220</v>
      </c>
      <c r="H42" s="87"/>
      <c r="I42" s="147"/>
      <c r="J42" s="162"/>
      <c r="K42" s="168"/>
      <c r="L42" s="169"/>
    </row>
    <row r="43" spans="1:13" ht="13.5">
      <c r="A43" s="89" t="s">
        <v>41</v>
      </c>
      <c r="B43" s="81">
        <f t="shared" si="0"/>
        <v>21</v>
      </c>
      <c r="C43" s="90" t="s">
        <v>31</v>
      </c>
      <c r="D43" s="90" t="s">
        <v>53</v>
      </c>
      <c r="E43" s="90" t="s">
        <v>119</v>
      </c>
      <c r="F43" s="90" t="s">
        <v>76</v>
      </c>
      <c r="G43" s="91">
        <v>221</v>
      </c>
      <c r="H43" s="91"/>
      <c r="I43" s="148"/>
      <c r="J43" s="160"/>
      <c r="K43" s="168"/>
      <c r="L43" s="169"/>
      <c r="M43" s="44"/>
    </row>
    <row r="44" spans="1:12" s="1" customFormat="1" ht="13.5">
      <c r="A44" s="118" t="s">
        <v>42</v>
      </c>
      <c r="B44" s="81">
        <f t="shared" si="0"/>
        <v>22</v>
      </c>
      <c r="C44" s="106" t="s">
        <v>31</v>
      </c>
      <c r="D44" s="106" t="s">
        <v>53</v>
      </c>
      <c r="E44" s="106" t="s">
        <v>119</v>
      </c>
      <c r="F44" s="106" t="s">
        <v>77</v>
      </c>
      <c r="G44" s="117">
        <v>223</v>
      </c>
      <c r="H44" s="117"/>
      <c r="I44" s="155">
        <f>I46+I47+I48+I49</f>
        <v>0</v>
      </c>
      <c r="J44" s="155"/>
      <c r="K44" s="155">
        <f>K46+K47+K48+K49</f>
        <v>0</v>
      </c>
      <c r="L44" s="209">
        <f>L46+L47+L48+L49</f>
        <v>0</v>
      </c>
    </row>
    <row r="45" spans="1:12" ht="13.5">
      <c r="A45" s="89" t="s">
        <v>80</v>
      </c>
      <c r="B45" s="81">
        <f t="shared" si="0"/>
        <v>23</v>
      </c>
      <c r="C45" s="90" t="s">
        <v>31</v>
      </c>
      <c r="D45" s="90" t="s">
        <v>53</v>
      </c>
      <c r="E45" s="90" t="s">
        <v>119</v>
      </c>
      <c r="F45" s="90" t="s">
        <v>77</v>
      </c>
      <c r="G45" s="91">
        <v>223</v>
      </c>
      <c r="H45" s="119" t="s">
        <v>64</v>
      </c>
      <c r="I45" s="148"/>
      <c r="J45" s="160"/>
      <c r="K45" s="168"/>
      <c r="L45" s="169"/>
    </row>
    <row r="46" spans="1:13" ht="13.5">
      <c r="A46" s="89" t="s">
        <v>79</v>
      </c>
      <c r="B46" s="81">
        <f t="shared" si="0"/>
        <v>24</v>
      </c>
      <c r="C46" s="90" t="s">
        <v>31</v>
      </c>
      <c r="D46" s="90" t="s">
        <v>53</v>
      </c>
      <c r="E46" s="90" t="s">
        <v>119</v>
      </c>
      <c r="F46" s="90" t="s">
        <v>77</v>
      </c>
      <c r="G46" s="91">
        <v>223</v>
      </c>
      <c r="H46" s="119" t="s">
        <v>50</v>
      </c>
      <c r="I46" s="148"/>
      <c r="J46" s="160"/>
      <c r="K46" s="168"/>
      <c r="L46" s="169"/>
      <c r="M46" s="54"/>
    </row>
    <row r="47" spans="1:13" s="1" customFormat="1" ht="13.5">
      <c r="A47" s="89" t="s">
        <v>43</v>
      </c>
      <c r="B47" s="81">
        <f t="shared" si="0"/>
        <v>25</v>
      </c>
      <c r="C47" s="90" t="s">
        <v>31</v>
      </c>
      <c r="D47" s="90" t="s">
        <v>53</v>
      </c>
      <c r="E47" s="90" t="s">
        <v>119</v>
      </c>
      <c r="F47" s="90" t="s">
        <v>77</v>
      </c>
      <c r="G47" s="91">
        <v>223</v>
      </c>
      <c r="H47" s="119" t="s">
        <v>51</v>
      </c>
      <c r="I47" s="148"/>
      <c r="J47" s="160"/>
      <c r="K47" s="168"/>
      <c r="L47" s="171"/>
      <c r="M47" s="55"/>
    </row>
    <row r="48" spans="1:13" ht="13.5">
      <c r="A48" s="89" t="s">
        <v>81</v>
      </c>
      <c r="B48" s="81">
        <f t="shared" si="0"/>
        <v>26</v>
      </c>
      <c r="C48" s="90" t="s">
        <v>31</v>
      </c>
      <c r="D48" s="90" t="s">
        <v>53</v>
      </c>
      <c r="E48" s="90" t="s">
        <v>119</v>
      </c>
      <c r="F48" s="90" t="s">
        <v>77</v>
      </c>
      <c r="G48" s="91">
        <v>223</v>
      </c>
      <c r="H48" s="119" t="s">
        <v>52</v>
      </c>
      <c r="I48" s="148"/>
      <c r="J48" s="160"/>
      <c r="K48" s="168"/>
      <c r="L48" s="174"/>
      <c r="M48" s="54"/>
    </row>
    <row r="49" spans="1:12" s="1" customFormat="1" ht="13.5">
      <c r="A49" s="89" t="s">
        <v>82</v>
      </c>
      <c r="B49" s="81">
        <f t="shared" si="0"/>
        <v>27</v>
      </c>
      <c r="C49" s="90" t="s">
        <v>31</v>
      </c>
      <c r="D49" s="90" t="s">
        <v>53</v>
      </c>
      <c r="E49" s="90" t="s">
        <v>119</v>
      </c>
      <c r="F49" s="90" t="s">
        <v>77</v>
      </c>
      <c r="G49" s="91">
        <v>223</v>
      </c>
      <c r="H49" s="119" t="s">
        <v>65</v>
      </c>
      <c r="I49" s="148"/>
      <c r="J49" s="160"/>
      <c r="K49" s="175"/>
      <c r="L49" s="174"/>
    </row>
    <row r="50" spans="1:12" ht="13.5">
      <c r="A50" s="89" t="s">
        <v>86</v>
      </c>
      <c r="B50" s="81">
        <f t="shared" si="0"/>
        <v>28</v>
      </c>
      <c r="C50" s="90" t="s">
        <v>31</v>
      </c>
      <c r="D50" s="90" t="s">
        <v>53</v>
      </c>
      <c r="E50" s="90" t="s">
        <v>119</v>
      </c>
      <c r="F50" s="90" t="s">
        <v>77</v>
      </c>
      <c r="G50" s="91">
        <v>224</v>
      </c>
      <c r="H50" s="119"/>
      <c r="I50" s="148"/>
      <c r="J50" s="160"/>
      <c r="K50" s="175"/>
      <c r="L50" s="174"/>
    </row>
    <row r="51" spans="1:13" ht="13.5">
      <c r="A51" s="89" t="s">
        <v>44</v>
      </c>
      <c r="B51" s="81">
        <f t="shared" si="0"/>
        <v>29</v>
      </c>
      <c r="C51" s="90" t="s">
        <v>31</v>
      </c>
      <c r="D51" s="90" t="s">
        <v>53</v>
      </c>
      <c r="E51" s="90" t="s">
        <v>119</v>
      </c>
      <c r="F51" s="90" t="s">
        <v>77</v>
      </c>
      <c r="G51" s="91">
        <v>225</v>
      </c>
      <c r="H51" s="91"/>
      <c r="I51" s="148"/>
      <c r="J51" s="160"/>
      <c r="K51" s="175"/>
      <c r="L51" s="174"/>
      <c r="M51" s="54"/>
    </row>
    <row r="52" spans="1:13" ht="13.5">
      <c r="A52" s="89" t="s">
        <v>45</v>
      </c>
      <c r="B52" s="81">
        <f t="shared" si="0"/>
        <v>30</v>
      </c>
      <c r="C52" s="90" t="s">
        <v>31</v>
      </c>
      <c r="D52" s="90" t="s">
        <v>53</v>
      </c>
      <c r="E52" s="90" t="s">
        <v>119</v>
      </c>
      <c r="F52" s="90" t="s">
        <v>77</v>
      </c>
      <c r="G52" s="91">
        <v>226</v>
      </c>
      <c r="H52" s="91"/>
      <c r="I52" s="148"/>
      <c r="J52" s="160"/>
      <c r="K52" s="175"/>
      <c r="L52" s="174"/>
      <c r="M52" s="54"/>
    </row>
    <row r="53" spans="1:12" s="1" customFormat="1" ht="13.5">
      <c r="A53" s="93" t="s">
        <v>46</v>
      </c>
      <c r="B53" s="81">
        <f t="shared" si="0"/>
        <v>31</v>
      </c>
      <c r="C53" s="86" t="s">
        <v>31</v>
      </c>
      <c r="D53" s="86" t="s">
        <v>53</v>
      </c>
      <c r="E53" s="86" t="s">
        <v>119</v>
      </c>
      <c r="F53" s="86" t="s">
        <v>75</v>
      </c>
      <c r="G53" s="87">
        <v>300</v>
      </c>
      <c r="H53" s="87"/>
      <c r="I53" s="147"/>
      <c r="J53" s="162"/>
      <c r="K53" s="176"/>
      <c r="L53" s="177"/>
    </row>
    <row r="54" spans="1:12" ht="13.5">
      <c r="A54" s="94" t="s">
        <v>47</v>
      </c>
      <c r="B54" s="81">
        <f t="shared" si="0"/>
        <v>32</v>
      </c>
      <c r="C54" s="90" t="s">
        <v>31</v>
      </c>
      <c r="D54" s="90" t="s">
        <v>53</v>
      </c>
      <c r="E54" s="90" t="s">
        <v>119</v>
      </c>
      <c r="F54" s="90" t="s">
        <v>77</v>
      </c>
      <c r="G54" s="91">
        <v>310</v>
      </c>
      <c r="H54" s="91"/>
      <c r="I54" s="148"/>
      <c r="J54" s="160"/>
      <c r="K54" s="175"/>
      <c r="L54" s="174"/>
    </row>
    <row r="55" spans="1:13" ht="13.5">
      <c r="A55" s="94" t="s">
        <v>48</v>
      </c>
      <c r="B55" s="81">
        <f t="shared" si="0"/>
        <v>33</v>
      </c>
      <c r="C55" s="90" t="s">
        <v>31</v>
      </c>
      <c r="D55" s="90" t="s">
        <v>53</v>
      </c>
      <c r="E55" s="90" t="s">
        <v>119</v>
      </c>
      <c r="F55" s="90" t="s">
        <v>77</v>
      </c>
      <c r="G55" s="91">
        <v>340</v>
      </c>
      <c r="H55" s="91"/>
      <c r="I55" s="148"/>
      <c r="J55" s="160"/>
      <c r="K55" s="178"/>
      <c r="L55" s="174"/>
      <c r="M55" s="54"/>
    </row>
    <row r="56" spans="1:12" ht="51.75">
      <c r="A56" s="105" t="s">
        <v>148</v>
      </c>
      <c r="B56" s="81">
        <f t="shared" si="0"/>
        <v>34</v>
      </c>
      <c r="C56" s="106" t="s">
        <v>31</v>
      </c>
      <c r="D56" s="106" t="s">
        <v>53</v>
      </c>
      <c r="E56" s="106" t="s">
        <v>149</v>
      </c>
      <c r="F56" s="106"/>
      <c r="G56" s="117"/>
      <c r="H56" s="117"/>
      <c r="I56" s="155">
        <v>17088</v>
      </c>
      <c r="J56" s="164"/>
      <c r="K56" s="155">
        <v>17088</v>
      </c>
      <c r="L56" s="209">
        <v>17088</v>
      </c>
    </row>
    <row r="57" spans="1:12" ht="13.5">
      <c r="A57" s="85" t="s">
        <v>40</v>
      </c>
      <c r="B57" s="81">
        <f t="shared" si="0"/>
        <v>35</v>
      </c>
      <c r="C57" s="86" t="s">
        <v>31</v>
      </c>
      <c r="D57" s="86" t="s">
        <v>53</v>
      </c>
      <c r="E57" s="86" t="s">
        <v>149</v>
      </c>
      <c r="F57" s="86" t="s">
        <v>75</v>
      </c>
      <c r="G57" s="87">
        <v>220</v>
      </c>
      <c r="H57" s="87"/>
      <c r="I57" s="147">
        <v>17088</v>
      </c>
      <c r="J57" s="162"/>
      <c r="K57" s="147">
        <v>17088</v>
      </c>
      <c r="L57" s="219">
        <v>17088</v>
      </c>
    </row>
    <row r="58" spans="1:12" s="1" customFormat="1" ht="14.25" thickBot="1">
      <c r="A58" s="109" t="s">
        <v>45</v>
      </c>
      <c r="B58" s="96">
        <f t="shared" si="0"/>
        <v>36</v>
      </c>
      <c r="C58" s="97" t="s">
        <v>31</v>
      </c>
      <c r="D58" s="97" t="s">
        <v>53</v>
      </c>
      <c r="E58" s="97" t="s">
        <v>149</v>
      </c>
      <c r="F58" s="97" t="s">
        <v>77</v>
      </c>
      <c r="G58" s="98">
        <v>226</v>
      </c>
      <c r="H58" s="98"/>
      <c r="I58" s="149">
        <v>17088</v>
      </c>
      <c r="J58" s="163"/>
      <c r="K58" s="149">
        <v>17088</v>
      </c>
      <c r="L58" s="220">
        <v>17088</v>
      </c>
    </row>
    <row r="59" spans="1:12" ht="39">
      <c r="A59" s="75" t="s">
        <v>150</v>
      </c>
      <c r="B59" s="101">
        <f t="shared" si="0"/>
        <v>37</v>
      </c>
      <c r="C59" s="77" t="s">
        <v>31</v>
      </c>
      <c r="D59" s="77" t="s">
        <v>53</v>
      </c>
      <c r="E59" s="77" t="s">
        <v>120</v>
      </c>
      <c r="F59" s="77"/>
      <c r="G59" s="78"/>
      <c r="H59" s="78"/>
      <c r="I59" s="145">
        <v>3389278</v>
      </c>
      <c r="J59" s="215"/>
      <c r="K59" s="216">
        <v>3812938</v>
      </c>
      <c r="L59" s="217">
        <v>3812938</v>
      </c>
    </row>
    <row r="60" spans="1:12" s="1" customFormat="1" ht="26.25">
      <c r="A60" s="93" t="s">
        <v>107</v>
      </c>
      <c r="B60" s="81">
        <f t="shared" si="0"/>
        <v>38</v>
      </c>
      <c r="C60" s="86" t="s">
        <v>31</v>
      </c>
      <c r="D60" s="86" t="s">
        <v>53</v>
      </c>
      <c r="E60" s="86" t="s">
        <v>120</v>
      </c>
      <c r="F60" s="86" t="s">
        <v>97</v>
      </c>
      <c r="G60" s="120">
        <v>210</v>
      </c>
      <c r="H60" s="120"/>
      <c r="I60" s="147">
        <v>3389278</v>
      </c>
      <c r="J60" s="165"/>
      <c r="K60" s="168">
        <v>3812938</v>
      </c>
      <c r="L60" s="169">
        <v>3812938</v>
      </c>
    </row>
    <row r="61" spans="1:13" ht="13.5">
      <c r="A61" s="89" t="s">
        <v>99</v>
      </c>
      <c r="B61" s="81">
        <f t="shared" si="0"/>
        <v>39</v>
      </c>
      <c r="C61" s="90" t="s">
        <v>31</v>
      </c>
      <c r="D61" s="90" t="s">
        <v>53</v>
      </c>
      <c r="E61" s="90" t="s">
        <v>120</v>
      </c>
      <c r="F61" s="90" t="s">
        <v>108</v>
      </c>
      <c r="G61" s="5">
        <v>211</v>
      </c>
      <c r="H61" s="5"/>
      <c r="I61" s="148">
        <v>2603132</v>
      </c>
      <c r="J61" s="152"/>
      <c r="K61" s="168">
        <v>2928524</v>
      </c>
      <c r="L61" s="169">
        <v>2928524</v>
      </c>
      <c r="M61" s="54"/>
    </row>
    <row r="62" spans="1:13" ht="13.5">
      <c r="A62" s="89" t="s">
        <v>102</v>
      </c>
      <c r="B62" s="81">
        <f t="shared" si="0"/>
        <v>40</v>
      </c>
      <c r="C62" s="90" t="s">
        <v>31</v>
      </c>
      <c r="D62" s="90" t="s">
        <v>53</v>
      </c>
      <c r="E62" s="90" t="s">
        <v>120</v>
      </c>
      <c r="F62" s="90" t="s">
        <v>147</v>
      </c>
      <c r="G62" s="91">
        <v>213</v>
      </c>
      <c r="H62" s="91"/>
      <c r="I62" s="148">
        <v>786146</v>
      </c>
      <c r="J62" s="160"/>
      <c r="K62" s="168">
        <v>884414</v>
      </c>
      <c r="L62" s="169">
        <v>884414</v>
      </c>
      <c r="M62" s="54"/>
    </row>
    <row r="63" spans="1:12" ht="13.5">
      <c r="A63" s="85" t="s">
        <v>40</v>
      </c>
      <c r="B63" s="81">
        <f t="shared" si="0"/>
        <v>41</v>
      </c>
      <c r="C63" s="86" t="s">
        <v>31</v>
      </c>
      <c r="D63" s="86" t="s">
        <v>53</v>
      </c>
      <c r="E63" s="86" t="s">
        <v>120</v>
      </c>
      <c r="F63" s="86" t="s">
        <v>75</v>
      </c>
      <c r="G63" s="87">
        <v>220</v>
      </c>
      <c r="H63" s="87"/>
      <c r="I63" s="147"/>
      <c r="J63" s="162"/>
      <c r="K63" s="168"/>
      <c r="L63" s="169"/>
    </row>
    <row r="64" spans="1:12" ht="12.75" customHeight="1">
      <c r="A64" s="89" t="s">
        <v>41</v>
      </c>
      <c r="B64" s="81">
        <f t="shared" si="0"/>
        <v>42</v>
      </c>
      <c r="C64" s="90" t="s">
        <v>31</v>
      </c>
      <c r="D64" s="90" t="s">
        <v>53</v>
      </c>
      <c r="E64" s="90" t="s">
        <v>120</v>
      </c>
      <c r="F64" s="90" t="s">
        <v>76</v>
      </c>
      <c r="G64" s="91">
        <v>221</v>
      </c>
      <c r="H64" s="91"/>
      <c r="I64" s="148"/>
      <c r="J64" s="160"/>
      <c r="K64" s="168"/>
      <c r="L64" s="169"/>
    </row>
    <row r="65" spans="1:12" ht="13.5">
      <c r="A65" s="93" t="s">
        <v>46</v>
      </c>
      <c r="B65" s="81">
        <f t="shared" si="0"/>
        <v>43</v>
      </c>
      <c r="C65" s="86" t="s">
        <v>31</v>
      </c>
      <c r="D65" s="86" t="s">
        <v>53</v>
      </c>
      <c r="E65" s="86" t="s">
        <v>120</v>
      </c>
      <c r="F65" s="86" t="s">
        <v>75</v>
      </c>
      <c r="G65" s="87">
        <v>300</v>
      </c>
      <c r="H65" s="87"/>
      <c r="I65" s="147"/>
      <c r="J65" s="162"/>
      <c r="K65" s="168"/>
      <c r="L65" s="169"/>
    </row>
    <row r="66" spans="1:13" ht="13.5">
      <c r="A66" s="89" t="s">
        <v>47</v>
      </c>
      <c r="B66" s="81">
        <f t="shared" si="0"/>
        <v>44</v>
      </c>
      <c r="C66" s="90" t="s">
        <v>31</v>
      </c>
      <c r="D66" s="90" t="s">
        <v>53</v>
      </c>
      <c r="E66" s="90" t="s">
        <v>120</v>
      </c>
      <c r="F66" s="90" t="s">
        <v>77</v>
      </c>
      <c r="G66" s="91">
        <v>310</v>
      </c>
      <c r="H66" s="91"/>
      <c r="I66" s="148">
        <v>0</v>
      </c>
      <c r="J66" s="160"/>
      <c r="K66" s="168">
        <v>0</v>
      </c>
      <c r="L66" s="169">
        <v>0</v>
      </c>
      <c r="M66" s="54"/>
    </row>
    <row r="67" spans="1:12" ht="39">
      <c r="A67" s="105" t="s">
        <v>151</v>
      </c>
      <c r="B67" s="81">
        <f t="shared" si="0"/>
        <v>45</v>
      </c>
      <c r="C67" s="106" t="s">
        <v>31</v>
      </c>
      <c r="D67" s="106" t="s">
        <v>53</v>
      </c>
      <c r="E67" s="106" t="s">
        <v>121</v>
      </c>
      <c r="F67" s="106"/>
      <c r="G67" s="117"/>
      <c r="H67" s="117"/>
      <c r="I67" s="155">
        <f>I69</f>
        <v>57915</v>
      </c>
      <c r="J67" s="164"/>
      <c r="K67" s="179">
        <v>58500</v>
      </c>
      <c r="L67" s="180">
        <v>58500</v>
      </c>
    </row>
    <row r="68" spans="1:12" ht="13.5">
      <c r="A68" s="93" t="s">
        <v>46</v>
      </c>
      <c r="B68" s="81">
        <f t="shared" si="0"/>
        <v>46</v>
      </c>
      <c r="C68" s="86" t="s">
        <v>31</v>
      </c>
      <c r="D68" s="86" t="s">
        <v>53</v>
      </c>
      <c r="E68" s="86" t="s">
        <v>121</v>
      </c>
      <c r="F68" s="86" t="s">
        <v>75</v>
      </c>
      <c r="G68" s="87"/>
      <c r="H68" s="87"/>
      <c r="I68" s="147"/>
      <c r="J68" s="162"/>
      <c r="K68" s="168"/>
      <c r="L68" s="169"/>
    </row>
    <row r="69" spans="1:12" ht="13.5">
      <c r="A69" s="94" t="s">
        <v>48</v>
      </c>
      <c r="B69" s="81">
        <f t="shared" si="0"/>
        <v>47</v>
      </c>
      <c r="C69" s="90" t="s">
        <v>31</v>
      </c>
      <c r="D69" s="90" t="s">
        <v>53</v>
      </c>
      <c r="E69" s="90" t="s">
        <v>121</v>
      </c>
      <c r="F69" s="122">
        <v>244</v>
      </c>
      <c r="G69" s="91">
        <v>340</v>
      </c>
      <c r="H69" s="123"/>
      <c r="I69" s="148">
        <v>57915</v>
      </c>
      <c r="J69" s="160"/>
      <c r="K69" s="168">
        <v>58500</v>
      </c>
      <c r="L69" s="169">
        <v>58500</v>
      </c>
    </row>
    <row r="70" spans="1:12" ht="13.5">
      <c r="A70" s="105" t="s">
        <v>152</v>
      </c>
      <c r="B70" s="81">
        <f t="shared" si="0"/>
        <v>48</v>
      </c>
      <c r="C70" s="106" t="s">
        <v>31</v>
      </c>
      <c r="D70" s="106" t="s">
        <v>53</v>
      </c>
      <c r="E70" s="106" t="s">
        <v>122</v>
      </c>
      <c r="F70" s="106"/>
      <c r="G70" s="117"/>
      <c r="H70" s="117"/>
      <c r="I70" s="155">
        <f>I72+I73+I74</f>
        <v>0</v>
      </c>
      <c r="J70" s="155"/>
      <c r="K70" s="155">
        <f>K72+K73+K74</f>
        <v>0</v>
      </c>
      <c r="L70" s="209">
        <f>L72+L73+L74</f>
        <v>0</v>
      </c>
    </row>
    <row r="71" spans="1:12" ht="13.5">
      <c r="A71" s="93" t="s">
        <v>153</v>
      </c>
      <c r="B71" s="81">
        <f t="shared" si="0"/>
        <v>49</v>
      </c>
      <c r="C71" s="86" t="s">
        <v>31</v>
      </c>
      <c r="D71" s="86" t="s">
        <v>53</v>
      </c>
      <c r="E71" s="86" t="s">
        <v>122</v>
      </c>
      <c r="F71" s="86" t="s">
        <v>114</v>
      </c>
      <c r="G71" s="87">
        <v>290</v>
      </c>
      <c r="H71" s="124"/>
      <c r="I71" s="147"/>
      <c r="J71" s="162"/>
      <c r="K71" s="160"/>
      <c r="L71" s="181"/>
    </row>
    <row r="72" spans="1:13" ht="26.25">
      <c r="A72" s="94" t="s">
        <v>109</v>
      </c>
      <c r="B72" s="81">
        <f t="shared" si="0"/>
        <v>50</v>
      </c>
      <c r="C72" s="90" t="s">
        <v>31</v>
      </c>
      <c r="D72" s="90" t="s">
        <v>53</v>
      </c>
      <c r="E72" s="90" t="s">
        <v>122</v>
      </c>
      <c r="F72" s="90" t="s">
        <v>83</v>
      </c>
      <c r="G72" s="91">
        <v>290</v>
      </c>
      <c r="H72" s="125"/>
      <c r="I72" s="148"/>
      <c r="J72" s="160"/>
      <c r="K72" s="160"/>
      <c r="L72" s="181"/>
      <c r="M72" s="54"/>
    </row>
    <row r="73" spans="1:13" ht="13.5">
      <c r="A73" s="94" t="s">
        <v>110</v>
      </c>
      <c r="B73" s="81">
        <f t="shared" si="0"/>
        <v>51</v>
      </c>
      <c r="C73" s="90" t="s">
        <v>31</v>
      </c>
      <c r="D73" s="90" t="s">
        <v>53</v>
      </c>
      <c r="E73" s="90" t="s">
        <v>122</v>
      </c>
      <c r="F73" s="90" t="s">
        <v>84</v>
      </c>
      <c r="G73" s="91">
        <v>290</v>
      </c>
      <c r="H73" s="125"/>
      <c r="I73" s="148"/>
      <c r="J73" s="160"/>
      <c r="K73" s="160"/>
      <c r="L73" s="181"/>
      <c r="M73" s="54"/>
    </row>
    <row r="74" spans="1:13" ht="13.5">
      <c r="A74" s="94" t="s">
        <v>111</v>
      </c>
      <c r="B74" s="81">
        <f t="shared" si="0"/>
        <v>52</v>
      </c>
      <c r="C74" s="90" t="s">
        <v>31</v>
      </c>
      <c r="D74" s="90" t="s">
        <v>53</v>
      </c>
      <c r="E74" s="90" t="s">
        <v>122</v>
      </c>
      <c r="F74" s="90" t="s">
        <v>106</v>
      </c>
      <c r="G74" s="91">
        <v>290</v>
      </c>
      <c r="H74" s="125"/>
      <c r="I74" s="148"/>
      <c r="J74" s="160"/>
      <c r="K74" s="160"/>
      <c r="L74" s="181"/>
      <c r="M74" s="54"/>
    </row>
    <row r="75" spans="1:12" ht="13.5">
      <c r="A75" s="105" t="s">
        <v>113</v>
      </c>
      <c r="B75" s="81">
        <f t="shared" si="0"/>
        <v>53</v>
      </c>
      <c r="C75" s="106" t="s">
        <v>31</v>
      </c>
      <c r="D75" s="106" t="s">
        <v>53</v>
      </c>
      <c r="E75" s="106" t="s">
        <v>123</v>
      </c>
      <c r="F75" s="106"/>
      <c r="G75" s="117"/>
      <c r="H75" s="117"/>
      <c r="I75" s="155"/>
      <c r="J75" s="164"/>
      <c r="K75" s="160"/>
      <c r="L75" s="181"/>
    </row>
    <row r="76" spans="1:12" ht="13.5">
      <c r="A76" s="85" t="s">
        <v>40</v>
      </c>
      <c r="B76" s="81">
        <f t="shared" si="0"/>
        <v>54</v>
      </c>
      <c r="C76" s="106" t="s">
        <v>31</v>
      </c>
      <c r="D76" s="106" t="s">
        <v>53</v>
      </c>
      <c r="E76" s="106" t="s">
        <v>123</v>
      </c>
      <c r="F76" s="106" t="s">
        <v>75</v>
      </c>
      <c r="G76" s="117">
        <v>220</v>
      </c>
      <c r="H76" s="117"/>
      <c r="I76" s="155">
        <f>I77+I78+I79+I80+I81</f>
        <v>0</v>
      </c>
      <c r="J76" s="155"/>
      <c r="K76" s="155">
        <f>K77+K78+K79+K80+K81</f>
        <v>0</v>
      </c>
      <c r="L76" s="209">
        <f>L77+L78+L79+L80+L81</f>
        <v>0</v>
      </c>
    </row>
    <row r="77" spans="1:13" ht="13.5">
      <c r="A77" s="94" t="s">
        <v>42</v>
      </c>
      <c r="B77" s="81">
        <f t="shared" si="0"/>
        <v>55</v>
      </c>
      <c r="C77" s="90" t="s">
        <v>31</v>
      </c>
      <c r="D77" s="90" t="s">
        <v>53</v>
      </c>
      <c r="E77" s="90" t="s">
        <v>123</v>
      </c>
      <c r="F77" s="90" t="s">
        <v>77</v>
      </c>
      <c r="G77" s="91">
        <v>223</v>
      </c>
      <c r="H77" s="119" t="s">
        <v>50</v>
      </c>
      <c r="I77" s="148"/>
      <c r="J77" s="160"/>
      <c r="K77" s="160"/>
      <c r="L77" s="181"/>
      <c r="M77" s="54"/>
    </row>
    <row r="78" spans="1:12" ht="13.5">
      <c r="A78" s="94" t="s">
        <v>42</v>
      </c>
      <c r="B78" s="81">
        <f t="shared" si="0"/>
        <v>56</v>
      </c>
      <c r="C78" s="90" t="s">
        <v>31</v>
      </c>
      <c r="D78" s="90" t="s">
        <v>53</v>
      </c>
      <c r="E78" s="90" t="s">
        <v>123</v>
      </c>
      <c r="F78" s="90" t="s">
        <v>77</v>
      </c>
      <c r="G78" s="91">
        <v>223</v>
      </c>
      <c r="H78" s="119" t="s">
        <v>51</v>
      </c>
      <c r="I78" s="148"/>
      <c r="J78" s="160"/>
      <c r="K78" s="160"/>
      <c r="L78" s="181"/>
    </row>
    <row r="79" spans="1:12" ht="13.5">
      <c r="A79" s="89" t="s">
        <v>44</v>
      </c>
      <c r="B79" s="81">
        <f t="shared" si="0"/>
        <v>57</v>
      </c>
      <c r="C79" s="90" t="s">
        <v>31</v>
      </c>
      <c r="D79" s="90" t="s">
        <v>53</v>
      </c>
      <c r="E79" s="90" t="s">
        <v>123</v>
      </c>
      <c r="F79" s="90" t="s">
        <v>77</v>
      </c>
      <c r="G79" s="91">
        <v>225</v>
      </c>
      <c r="H79" s="119"/>
      <c r="I79" s="148"/>
      <c r="J79" s="160"/>
      <c r="K79" s="160"/>
      <c r="L79" s="181"/>
    </row>
    <row r="80" spans="1:13" ht="13.5">
      <c r="A80" s="89" t="s">
        <v>45</v>
      </c>
      <c r="B80" s="81">
        <f t="shared" si="0"/>
        <v>58</v>
      </c>
      <c r="C80" s="90" t="s">
        <v>31</v>
      </c>
      <c r="D80" s="90" t="s">
        <v>53</v>
      </c>
      <c r="E80" s="90" t="s">
        <v>123</v>
      </c>
      <c r="F80" s="90" t="s">
        <v>77</v>
      </c>
      <c r="G80" s="91">
        <v>226</v>
      </c>
      <c r="H80" s="119"/>
      <c r="I80" s="148"/>
      <c r="J80" s="160"/>
      <c r="K80" s="160"/>
      <c r="L80" s="181"/>
      <c r="M80" s="54"/>
    </row>
    <row r="81" spans="1:13" ht="14.25" thickBot="1">
      <c r="A81" s="95" t="s">
        <v>48</v>
      </c>
      <c r="B81" s="96">
        <f t="shared" si="0"/>
        <v>59</v>
      </c>
      <c r="C81" s="97" t="s">
        <v>31</v>
      </c>
      <c r="D81" s="97" t="s">
        <v>53</v>
      </c>
      <c r="E81" s="97" t="s">
        <v>123</v>
      </c>
      <c r="F81" s="97" t="s">
        <v>77</v>
      </c>
      <c r="G81" s="98">
        <v>340</v>
      </c>
      <c r="H81" s="98"/>
      <c r="I81" s="149"/>
      <c r="J81" s="163"/>
      <c r="K81" s="163"/>
      <c r="L81" s="182"/>
      <c r="M81" s="54"/>
    </row>
    <row r="82" spans="1:12" ht="18" customHeight="1">
      <c r="A82" s="206" t="s">
        <v>154</v>
      </c>
      <c r="B82" s="101">
        <f t="shared" si="0"/>
        <v>60</v>
      </c>
      <c r="C82" s="77" t="s">
        <v>31</v>
      </c>
      <c r="D82" s="77" t="s">
        <v>31</v>
      </c>
      <c r="E82" s="77"/>
      <c r="F82" s="77"/>
      <c r="G82" s="78"/>
      <c r="H82" s="207"/>
      <c r="I82" s="145">
        <f>I84+I87</f>
        <v>38250</v>
      </c>
      <c r="J82" s="145"/>
      <c r="K82" s="145">
        <f>K84+K87</f>
        <v>38250</v>
      </c>
      <c r="L82" s="208">
        <f>L84+L87</f>
        <v>38250</v>
      </c>
    </row>
    <row r="83" spans="1:12" ht="26.25">
      <c r="A83" s="105" t="s">
        <v>155</v>
      </c>
      <c r="B83" s="81">
        <f t="shared" si="0"/>
        <v>61</v>
      </c>
      <c r="C83" s="106" t="s">
        <v>31</v>
      </c>
      <c r="D83" s="106" t="s">
        <v>31</v>
      </c>
      <c r="E83" s="106" t="s">
        <v>156</v>
      </c>
      <c r="F83" s="106"/>
      <c r="G83" s="117"/>
      <c r="H83" s="60"/>
      <c r="I83" s="155">
        <f>I84+I87</f>
        <v>38250</v>
      </c>
      <c r="J83" s="155"/>
      <c r="K83" s="155">
        <f>K84+K87</f>
        <v>38250</v>
      </c>
      <c r="L83" s="209">
        <f>L84+L87</f>
        <v>38250</v>
      </c>
    </row>
    <row r="84" spans="1:12" ht="26.25">
      <c r="A84" s="105" t="s">
        <v>157</v>
      </c>
      <c r="B84" s="81">
        <f t="shared" si="0"/>
        <v>62</v>
      </c>
      <c r="C84" s="106" t="s">
        <v>31</v>
      </c>
      <c r="D84" s="106" t="s">
        <v>31</v>
      </c>
      <c r="E84" s="106" t="s">
        <v>124</v>
      </c>
      <c r="F84" s="106"/>
      <c r="G84" s="117"/>
      <c r="H84" s="132"/>
      <c r="I84" s="155">
        <f>I85+I86</f>
        <v>0</v>
      </c>
      <c r="J84" s="155"/>
      <c r="K84" s="155">
        <f>K85+K86</f>
        <v>0</v>
      </c>
      <c r="L84" s="209">
        <f>L85+L86</f>
        <v>0</v>
      </c>
    </row>
    <row r="85" spans="1:12" ht="13.5">
      <c r="A85" s="93" t="s">
        <v>46</v>
      </c>
      <c r="B85" s="81">
        <f t="shared" si="0"/>
        <v>63</v>
      </c>
      <c r="C85" s="86" t="s">
        <v>31</v>
      </c>
      <c r="D85" s="86" t="s">
        <v>31</v>
      </c>
      <c r="E85" s="86" t="s">
        <v>124</v>
      </c>
      <c r="F85" s="86" t="s">
        <v>75</v>
      </c>
      <c r="G85" s="87">
        <v>300</v>
      </c>
      <c r="H85" s="87"/>
      <c r="I85" s="147"/>
      <c r="J85" s="162"/>
      <c r="K85" s="160"/>
      <c r="L85" s="181"/>
    </row>
    <row r="86" spans="1:13" ht="13.5">
      <c r="A86" s="94" t="s">
        <v>48</v>
      </c>
      <c r="B86" s="81">
        <f t="shared" si="0"/>
        <v>64</v>
      </c>
      <c r="C86" s="90" t="s">
        <v>31</v>
      </c>
      <c r="D86" s="90" t="s">
        <v>31</v>
      </c>
      <c r="E86" s="90" t="s">
        <v>124</v>
      </c>
      <c r="F86" s="90" t="s">
        <v>77</v>
      </c>
      <c r="G86" s="91">
        <v>340</v>
      </c>
      <c r="H86" s="91"/>
      <c r="I86" s="148"/>
      <c r="J86" s="160"/>
      <c r="K86" s="183"/>
      <c r="L86" s="210"/>
      <c r="M86" s="54"/>
    </row>
    <row r="87" spans="1:12" ht="39">
      <c r="A87" s="105" t="s">
        <v>158</v>
      </c>
      <c r="B87" s="81">
        <f t="shared" si="0"/>
        <v>65</v>
      </c>
      <c r="C87" s="106" t="s">
        <v>31</v>
      </c>
      <c r="D87" s="106" t="s">
        <v>31</v>
      </c>
      <c r="E87" s="106" t="s">
        <v>125</v>
      </c>
      <c r="F87" s="106"/>
      <c r="G87" s="117"/>
      <c r="H87" s="117"/>
      <c r="I87" s="155">
        <f>I88+I89</f>
        <v>38250</v>
      </c>
      <c r="J87" s="164"/>
      <c r="K87" s="160">
        <v>38250</v>
      </c>
      <c r="L87" s="181">
        <v>38250</v>
      </c>
    </row>
    <row r="88" spans="1:12" ht="13.5">
      <c r="A88" s="93" t="s">
        <v>46</v>
      </c>
      <c r="B88" s="81">
        <f t="shared" si="0"/>
        <v>66</v>
      </c>
      <c r="C88" s="86" t="s">
        <v>31</v>
      </c>
      <c r="D88" s="86" t="s">
        <v>31</v>
      </c>
      <c r="E88" s="86" t="s">
        <v>125</v>
      </c>
      <c r="F88" s="86" t="s">
        <v>75</v>
      </c>
      <c r="G88" s="87">
        <v>300</v>
      </c>
      <c r="H88" s="87"/>
      <c r="I88" s="147"/>
      <c r="J88" s="162"/>
      <c r="K88" s="160"/>
      <c r="L88" s="181"/>
    </row>
    <row r="89" spans="1:13" ht="14.25" thickBot="1">
      <c r="A89" s="225" t="s">
        <v>48</v>
      </c>
      <c r="B89" s="211">
        <f>B88+1</f>
        <v>67</v>
      </c>
      <c r="C89" s="212" t="s">
        <v>31</v>
      </c>
      <c r="D89" s="212" t="s">
        <v>31</v>
      </c>
      <c r="E89" s="212" t="s">
        <v>125</v>
      </c>
      <c r="F89" s="212" t="s">
        <v>77</v>
      </c>
      <c r="G89" s="213">
        <v>340</v>
      </c>
      <c r="H89" s="213"/>
      <c r="I89" s="214">
        <v>38250</v>
      </c>
      <c r="J89" s="161"/>
      <c r="K89" s="161">
        <v>38250</v>
      </c>
      <c r="L89" s="226">
        <v>38250</v>
      </c>
      <c r="M89" s="54"/>
    </row>
    <row r="90" spans="1:12" ht="13.5" thickBot="1">
      <c r="A90" s="227" t="s">
        <v>58</v>
      </c>
      <c r="B90" s="228"/>
      <c r="C90" s="228"/>
      <c r="D90" s="228"/>
      <c r="E90" s="228"/>
      <c r="F90" s="228"/>
      <c r="G90" s="228"/>
      <c r="H90" s="228"/>
      <c r="I90" s="229">
        <f>I23</f>
        <v>3502531</v>
      </c>
      <c r="J90" s="230"/>
      <c r="K90" s="229">
        <f>K23</f>
        <v>3926776</v>
      </c>
      <c r="L90" s="231">
        <f>L23</f>
        <v>3926776</v>
      </c>
    </row>
    <row r="91" spans="1:10" ht="12.75">
      <c r="A91" s="7"/>
      <c r="B91" s="46"/>
      <c r="C91" s="133"/>
      <c r="D91" s="133"/>
      <c r="E91" s="133"/>
      <c r="F91" s="133"/>
      <c r="G91" s="46"/>
      <c r="H91" s="46"/>
      <c r="I91" s="156"/>
      <c r="J91" s="166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139"/>
      <c r="J92" s="158"/>
    </row>
    <row r="93" spans="1:15" ht="12.75">
      <c r="A93" s="42" t="s">
        <v>94</v>
      </c>
      <c r="B93" s="42"/>
      <c r="C93" s="42"/>
      <c r="D93" s="42"/>
      <c r="E93" s="42"/>
      <c r="F93" s="42" t="s">
        <v>60</v>
      </c>
      <c r="G93" s="42"/>
      <c r="H93" s="42"/>
      <c r="I93" s="139"/>
      <c r="J93" s="158"/>
      <c r="O93" s="44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139"/>
      <c r="J94" s="158"/>
    </row>
    <row r="95" spans="1:10" ht="12.75">
      <c r="A95" s="42" t="s">
        <v>95</v>
      </c>
      <c r="B95" s="42"/>
      <c r="C95" s="42"/>
      <c r="D95" s="42"/>
      <c r="E95" s="42"/>
      <c r="F95" s="42" t="s">
        <v>129</v>
      </c>
      <c r="G95" s="42"/>
      <c r="H95" s="42"/>
      <c r="I95" s="139" t="s">
        <v>61</v>
      </c>
      <c r="J95" s="158"/>
    </row>
  </sheetData>
  <sheetProtection/>
  <mergeCells count="27">
    <mergeCell ref="K20:K21"/>
    <mergeCell ref="H15:I15"/>
    <mergeCell ref="H16:I16"/>
    <mergeCell ref="B17:G17"/>
    <mergeCell ref="H17:I18"/>
    <mergeCell ref="A20:A21"/>
    <mergeCell ref="B20:B21"/>
    <mergeCell ref="C20:H20"/>
    <mergeCell ref="I20:J20"/>
    <mergeCell ref="L20:L21"/>
    <mergeCell ref="H19:I19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A2:A3"/>
    <mergeCell ref="F2:J3"/>
    <mergeCell ref="H7:I7"/>
    <mergeCell ref="H8:I9"/>
    <mergeCell ref="J8:J9"/>
    <mergeCell ref="A9:G9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V130"/>
  <sheetViews>
    <sheetView showGridLines="0" view="pageBreakPreview" zoomScale="60" workbookViewId="0" topLeftCell="A92">
      <selection activeCell="U139" sqref="U139"/>
    </sheetView>
  </sheetViews>
  <sheetFormatPr defaultColWidth="9.00390625" defaultRowHeight="12.75" outlineLevelRow="1"/>
  <cols>
    <col min="1" max="1" width="0.12890625" style="0" customWidth="1"/>
    <col min="2" max="2" width="5.875" style="256" customWidth="1"/>
    <col min="3" max="6" width="4.75390625" style="256" customWidth="1"/>
    <col min="7" max="7" width="7.00390625" style="256" customWidth="1"/>
    <col min="8" max="8" width="4.75390625" style="256" customWidth="1"/>
    <col min="9" max="9" width="14.625" style="256" customWidth="1"/>
    <col min="10" max="10" width="9.625" style="256" customWidth="1"/>
    <col min="11" max="11" width="4.75390625" style="256" customWidth="1"/>
    <col min="12" max="12" width="6.375" style="256" customWidth="1"/>
    <col min="13" max="13" width="6.125" style="256" customWidth="1"/>
    <col min="14" max="18" width="4.75390625" style="256" customWidth="1"/>
    <col min="19" max="19" width="9.625" style="256" customWidth="1"/>
    <col min="20" max="20" width="4.75390625" style="256" customWidth="1"/>
    <col min="21" max="21" width="18.875" style="256" customWidth="1"/>
    <col min="22" max="22" width="9.125" style="256" customWidth="1"/>
  </cols>
  <sheetData>
    <row r="1" spans="2:19" ht="12.75" customHeight="1">
      <c r="B1" s="372"/>
      <c r="M1" s="372" t="s">
        <v>112</v>
      </c>
      <c r="N1" s="372"/>
      <c r="O1" s="372"/>
      <c r="P1" s="372"/>
      <c r="Q1" s="372"/>
      <c r="R1" s="373"/>
      <c r="S1" s="373"/>
    </row>
    <row r="2" spans="2:19" ht="13.5" customHeight="1">
      <c r="B2" s="548"/>
      <c r="C2" s="548"/>
      <c r="D2" s="548"/>
      <c r="E2" s="548"/>
      <c r="F2" s="548"/>
      <c r="G2" s="548"/>
      <c r="M2" s="548" t="s">
        <v>175</v>
      </c>
      <c r="N2" s="548"/>
      <c r="O2" s="548"/>
      <c r="P2" s="548"/>
      <c r="Q2" s="548"/>
      <c r="R2" s="548"/>
      <c r="S2" s="548"/>
    </row>
    <row r="3" spans="2:19" ht="30" customHeight="1">
      <c r="B3" s="548"/>
      <c r="C3" s="548"/>
      <c r="D3" s="548"/>
      <c r="E3" s="548"/>
      <c r="F3" s="548"/>
      <c r="G3" s="548"/>
      <c r="M3" s="548"/>
      <c r="N3" s="548"/>
      <c r="O3" s="548"/>
      <c r="P3" s="548"/>
      <c r="Q3" s="548"/>
      <c r="R3" s="548"/>
      <c r="S3" s="548"/>
    </row>
    <row r="4" spans="2:19" ht="12.75" customHeight="1">
      <c r="B4" s="372"/>
      <c r="M4" s="372" t="s">
        <v>176</v>
      </c>
      <c r="N4" s="372"/>
      <c r="O4" s="372"/>
      <c r="P4" s="372"/>
      <c r="Q4" s="372"/>
      <c r="R4" s="373"/>
      <c r="S4" s="373"/>
    </row>
    <row r="5" spans="2:17" ht="12.75" customHeight="1">
      <c r="B5" s="372"/>
      <c r="M5" s="372" t="s">
        <v>66</v>
      </c>
      <c r="N5" s="372"/>
      <c r="O5" s="372"/>
      <c r="P5" s="372"/>
      <c r="Q5" s="372"/>
    </row>
    <row r="6" ht="12.75" customHeight="1"/>
    <row r="7" spans="7:14" ht="12.75">
      <c r="G7" s="544" t="s">
        <v>24</v>
      </c>
      <c r="H7" s="544"/>
      <c r="I7" s="544"/>
      <c r="J7" s="544"/>
      <c r="K7" s="544"/>
      <c r="L7" s="544"/>
      <c r="M7" s="544"/>
      <c r="N7" s="544"/>
    </row>
    <row r="8" spans="6:16" ht="12.75">
      <c r="F8" s="544" t="s">
        <v>454</v>
      </c>
      <c r="G8" s="544"/>
      <c r="H8" s="544"/>
      <c r="I8" s="544"/>
      <c r="J8" s="544"/>
      <c r="K8" s="544"/>
      <c r="L8" s="544"/>
      <c r="M8" s="544"/>
      <c r="N8" s="544"/>
      <c r="O8" s="544"/>
      <c r="P8" s="544"/>
    </row>
    <row r="9" spans="6:14" ht="13.5" customHeight="1">
      <c r="F9" s="395"/>
      <c r="G9" s="545" t="s">
        <v>174</v>
      </c>
      <c r="H9" s="545"/>
      <c r="I9" s="545"/>
      <c r="J9" s="545"/>
      <c r="K9" s="545"/>
      <c r="L9" s="545"/>
      <c r="M9" s="545"/>
      <c r="N9" s="545"/>
    </row>
    <row r="11" spans="3:19" ht="12.75" customHeight="1"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</row>
    <row r="12" spans="2:19" ht="10.5" customHeight="1">
      <c r="B12" s="545" t="s">
        <v>98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</row>
    <row r="13" spans="2:22" s="3" customFormat="1" ht="15" customHeight="1">
      <c r="B13" s="358" t="s">
        <v>25</v>
      </c>
      <c r="C13" s="505" t="s">
        <v>26</v>
      </c>
      <c r="D13" s="506"/>
      <c r="E13" s="506"/>
      <c r="F13" s="506"/>
      <c r="G13" s="506"/>
      <c r="H13" s="506"/>
      <c r="I13" s="507"/>
      <c r="J13" s="505" t="s">
        <v>28</v>
      </c>
      <c r="K13" s="506"/>
      <c r="L13" s="506"/>
      <c r="M13" s="506"/>
      <c r="N13" s="506"/>
      <c r="O13" s="507"/>
      <c r="P13" s="505" t="s">
        <v>27</v>
      </c>
      <c r="Q13" s="506"/>
      <c r="R13" s="506"/>
      <c r="S13" s="507"/>
      <c r="T13" s="263"/>
      <c r="U13" s="263"/>
      <c r="V13" s="263"/>
    </row>
    <row r="14" spans="2:22" s="3" customFormat="1" ht="12" customHeight="1">
      <c r="B14" s="356">
        <v>1</v>
      </c>
      <c r="C14" s="505">
        <v>2</v>
      </c>
      <c r="D14" s="506"/>
      <c r="E14" s="506"/>
      <c r="F14" s="506"/>
      <c r="G14" s="506"/>
      <c r="H14" s="506"/>
      <c r="I14" s="507"/>
      <c r="J14" s="505">
        <v>3</v>
      </c>
      <c r="K14" s="506"/>
      <c r="L14" s="506"/>
      <c r="M14" s="506"/>
      <c r="N14" s="506"/>
      <c r="O14" s="507"/>
      <c r="P14" s="505">
        <v>4</v>
      </c>
      <c r="Q14" s="506"/>
      <c r="R14" s="506"/>
      <c r="S14" s="507"/>
      <c r="T14" s="263"/>
      <c r="U14" s="263"/>
      <c r="V14" s="263"/>
    </row>
    <row r="15" spans="2:22" s="3" customFormat="1" ht="13.5" customHeight="1">
      <c r="B15" s="261">
        <v>1</v>
      </c>
      <c r="C15" s="563" t="s">
        <v>200</v>
      </c>
      <c r="D15" s="564"/>
      <c r="E15" s="564"/>
      <c r="F15" s="564"/>
      <c r="G15" s="564"/>
      <c r="H15" s="564"/>
      <c r="I15" s="565"/>
      <c r="J15" s="566"/>
      <c r="K15" s="567"/>
      <c r="L15" s="567"/>
      <c r="M15" s="567"/>
      <c r="N15" s="567"/>
      <c r="O15" s="568"/>
      <c r="P15" s="569">
        <v>2139852</v>
      </c>
      <c r="Q15" s="570"/>
      <c r="R15" s="570"/>
      <c r="S15" s="571"/>
      <c r="T15" s="263"/>
      <c r="U15" s="263"/>
      <c r="V15" s="263"/>
    </row>
    <row r="16" spans="2:22" s="3" customFormat="1" ht="13.5" customHeight="1">
      <c r="B16" s="261">
        <v>2</v>
      </c>
      <c r="C16" s="563" t="s">
        <v>208</v>
      </c>
      <c r="D16" s="564"/>
      <c r="E16" s="564"/>
      <c r="F16" s="564"/>
      <c r="G16" s="564"/>
      <c r="H16" s="564"/>
      <c r="I16" s="565"/>
      <c r="J16" s="566"/>
      <c r="K16" s="567"/>
      <c r="L16" s="567"/>
      <c r="M16" s="567"/>
      <c r="N16" s="567"/>
      <c r="O16" s="568"/>
      <c r="P16" s="569">
        <v>597418</v>
      </c>
      <c r="Q16" s="570"/>
      <c r="R16" s="570"/>
      <c r="S16" s="571"/>
      <c r="T16" s="263"/>
      <c r="U16" s="263"/>
      <c r="V16" s="263"/>
    </row>
    <row r="17" spans="2:22" s="3" customFormat="1" ht="13.5" customHeight="1">
      <c r="B17" s="261">
        <v>3</v>
      </c>
      <c r="C17" s="563" t="s">
        <v>201</v>
      </c>
      <c r="D17" s="564"/>
      <c r="E17" s="564"/>
      <c r="F17" s="564"/>
      <c r="G17" s="564"/>
      <c r="H17" s="564"/>
      <c r="I17" s="565"/>
      <c r="J17" s="566"/>
      <c r="K17" s="567"/>
      <c r="L17" s="567"/>
      <c r="M17" s="567"/>
      <c r="N17" s="567"/>
      <c r="O17" s="568"/>
      <c r="P17" s="569">
        <v>648972</v>
      </c>
      <c r="Q17" s="570"/>
      <c r="R17" s="570"/>
      <c r="S17" s="571"/>
      <c r="T17" s="263"/>
      <c r="U17" s="263"/>
      <c r="V17" s="263"/>
    </row>
    <row r="18" spans="2:22" s="3" customFormat="1" ht="13.5" customHeight="1">
      <c r="B18" s="261">
        <v>4</v>
      </c>
      <c r="C18" s="563" t="s">
        <v>209</v>
      </c>
      <c r="D18" s="564"/>
      <c r="E18" s="564"/>
      <c r="F18" s="564"/>
      <c r="G18" s="564"/>
      <c r="H18" s="564"/>
      <c r="I18" s="565"/>
      <c r="J18" s="566"/>
      <c r="K18" s="567"/>
      <c r="L18" s="567"/>
      <c r="M18" s="567"/>
      <c r="N18" s="567"/>
      <c r="O18" s="568"/>
      <c r="P18" s="569">
        <v>213051</v>
      </c>
      <c r="Q18" s="570"/>
      <c r="R18" s="570"/>
      <c r="S18" s="571"/>
      <c r="T18" s="263"/>
      <c r="U18" s="263"/>
      <c r="V18" s="263"/>
    </row>
    <row r="19" spans="2:22" s="3" customFormat="1" ht="15" customHeight="1">
      <c r="B19" s="364"/>
      <c r="C19" s="537" t="s">
        <v>100</v>
      </c>
      <c r="D19" s="538"/>
      <c r="E19" s="538"/>
      <c r="F19" s="538"/>
      <c r="G19" s="538"/>
      <c r="H19" s="538"/>
      <c r="I19" s="539"/>
      <c r="J19" s="498"/>
      <c r="K19" s="499"/>
      <c r="L19" s="499"/>
      <c r="M19" s="499"/>
      <c r="N19" s="499"/>
      <c r="O19" s="500"/>
      <c r="P19" s="540">
        <f>SUM(P15:S18)</f>
        <v>3599293</v>
      </c>
      <c r="Q19" s="541"/>
      <c r="R19" s="541"/>
      <c r="S19" s="542"/>
      <c r="T19" s="263"/>
      <c r="U19" s="263"/>
      <c r="V19" s="263"/>
    </row>
    <row r="21" spans="2:19" ht="15" customHeight="1">
      <c r="B21" s="545" t="s">
        <v>101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</row>
    <row r="22" spans="3:19" ht="15.75" customHeight="1"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</row>
    <row r="23" spans="2:22" s="3" customFormat="1" ht="15.75" customHeight="1">
      <c r="B23" s="358" t="s">
        <v>25</v>
      </c>
      <c r="C23" s="505" t="s">
        <v>26</v>
      </c>
      <c r="D23" s="506"/>
      <c r="E23" s="506"/>
      <c r="F23" s="506"/>
      <c r="G23" s="506"/>
      <c r="H23" s="506"/>
      <c r="I23" s="507"/>
      <c r="J23" s="505" t="s">
        <v>28</v>
      </c>
      <c r="K23" s="506"/>
      <c r="L23" s="506"/>
      <c r="M23" s="506"/>
      <c r="N23" s="506"/>
      <c r="O23" s="507"/>
      <c r="P23" s="505" t="s">
        <v>27</v>
      </c>
      <c r="Q23" s="506"/>
      <c r="R23" s="506"/>
      <c r="S23" s="507"/>
      <c r="T23" s="263"/>
      <c r="U23" s="263"/>
      <c r="V23" s="263"/>
    </row>
    <row r="24" spans="2:22" s="3" customFormat="1" ht="13.5" customHeight="1">
      <c r="B24" s="356">
        <v>1</v>
      </c>
      <c r="C24" s="505">
        <v>2</v>
      </c>
      <c r="D24" s="506"/>
      <c r="E24" s="506"/>
      <c r="F24" s="506"/>
      <c r="G24" s="506"/>
      <c r="H24" s="506"/>
      <c r="I24" s="507"/>
      <c r="J24" s="505">
        <v>3</v>
      </c>
      <c r="K24" s="506"/>
      <c r="L24" s="506"/>
      <c r="M24" s="506"/>
      <c r="N24" s="506"/>
      <c r="O24" s="507"/>
      <c r="P24" s="505">
        <v>4</v>
      </c>
      <c r="Q24" s="506"/>
      <c r="R24" s="506"/>
      <c r="S24" s="507"/>
      <c r="T24" s="263"/>
      <c r="U24" s="263"/>
      <c r="V24" s="263"/>
    </row>
    <row r="25" spans="2:22" s="3" customFormat="1" ht="23.25" customHeight="1">
      <c r="B25" s="261">
        <v>1</v>
      </c>
      <c r="C25" s="485" t="s">
        <v>202</v>
      </c>
      <c r="D25" s="486"/>
      <c r="E25" s="486"/>
      <c r="F25" s="486"/>
      <c r="G25" s="486"/>
      <c r="H25" s="486"/>
      <c r="I25" s="487"/>
      <c r="J25" s="566"/>
      <c r="K25" s="567"/>
      <c r="L25" s="567"/>
      <c r="M25" s="567"/>
      <c r="N25" s="567"/>
      <c r="O25" s="568"/>
      <c r="P25" s="569">
        <v>925838</v>
      </c>
      <c r="Q25" s="570"/>
      <c r="R25" s="570"/>
      <c r="S25" s="571"/>
      <c r="T25" s="263"/>
      <c r="U25" s="263"/>
      <c r="V25" s="263"/>
    </row>
    <row r="26" spans="2:22" s="3" customFormat="1" ht="23.25" customHeight="1">
      <c r="B26" s="261">
        <v>2</v>
      </c>
      <c r="C26" s="485" t="s">
        <v>210</v>
      </c>
      <c r="D26" s="486"/>
      <c r="E26" s="486"/>
      <c r="F26" s="486"/>
      <c r="G26" s="486"/>
      <c r="H26" s="486"/>
      <c r="I26" s="487"/>
      <c r="J26" s="566"/>
      <c r="K26" s="567"/>
      <c r="L26" s="567"/>
      <c r="M26" s="567"/>
      <c r="N26" s="567"/>
      <c r="O26" s="568"/>
      <c r="P26" s="569">
        <v>258482</v>
      </c>
      <c r="Q26" s="570"/>
      <c r="R26" s="570"/>
      <c r="S26" s="571"/>
      <c r="T26" s="263"/>
      <c r="U26" s="263"/>
      <c r="V26" s="263"/>
    </row>
    <row r="27" spans="2:22" s="3" customFormat="1" ht="26.25" customHeight="1">
      <c r="B27" s="261">
        <v>3</v>
      </c>
      <c r="C27" s="485" t="s">
        <v>203</v>
      </c>
      <c r="D27" s="486"/>
      <c r="E27" s="486"/>
      <c r="F27" s="486"/>
      <c r="G27" s="486"/>
      <c r="H27" s="486"/>
      <c r="I27" s="487"/>
      <c r="J27" s="566"/>
      <c r="K27" s="567"/>
      <c r="L27" s="567"/>
      <c r="M27" s="567"/>
      <c r="N27" s="567"/>
      <c r="O27" s="568"/>
      <c r="P27" s="569">
        <v>280788</v>
      </c>
      <c r="Q27" s="570"/>
      <c r="R27" s="570"/>
      <c r="S27" s="571"/>
      <c r="T27" s="263"/>
      <c r="U27" s="375">
        <f>P19+P29</f>
        <v>5156580</v>
      </c>
      <c r="V27" s="263"/>
    </row>
    <row r="28" spans="2:22" s="3" customFormat="1" ht="26.25" customHeight="1">
      <c r="B28" s="261">
        <v>4</v>
      </c>
      <c r="C28" s="485" t="s">
        <v>211</v>
      </c>
      <c r="D28" s="486"/>
      <c r="E28" s="486"/>
      <c r="F28" s="486"/>
      <c r="G28" s="486"/>
      <c r="H28" s="486"/>
      <c r="I28" s="487"/>
      <c r="J28" s="566"/>
      <c r="K28" s="567"/>
      <c r="L28" s="567"/>
      <c r="M28" s="567"/>
      <c r="N28" s="567"/>
      <c r="O28" s="568"/>
      <c r="P28" s="569">
        <v>92179</v>
      </c>
      <c r="Q28" s="570"/>
      <c r="R28" s="570"/>
      <c r="S28" s="571"/>
      <c r="T28" s="263"/>
      <c r="U28" s="263"/>
      <c r="V28" s="263"/>
    </row>
    <row r="29" spans="2:22" s="3" customFormat="1" ht="15" customHeight="1">
      <c r="B29" s="364"/>
      <c r="C29" s="537" t="s">
        <v>100</v>
      </c>
      <c r="D29" s="538"/>
      <c r="E29" s="538"/>
      <c r="F29" s="538"/>
      <c r="G29" s="538"/>
      <c r="H29" s="538"/>
      <c r="I29" s="539"/>
      <c r="J29" s="498"/>
      <c r="K29" s="499"/>
      <c r="L29" s="499"/>
      <c r="M29" s="499"/>
      <c r="N29" s="499"/>
      <c r="O29" s="500"/>
      <c r="P29" s="540">
        <f>SUM(P25:S28)</f>
        <v>1557287</v>
      </c>
      <c r="Q29" s="541"/>
      <c r="R29" s="541"/>
      <c r="S29" s="542"/>
      <c r="T29" s="263"/>
      <c r="U29" s="263"/>
      <c r="V29" s="263"/>
    </row>
    <row r="30" spans="2:22" s="3" customFormat="1" ht="15" customHeight="1">
      <c r="B30" s="402"/>
      <c r="C30" s="403"/>
      <c r="D30" s="403"/>
      <c r="E30" s="403"/>
      <c r="F30" s="403"/>
      <c r="G30" s="403"/>
      <c r="H30" s="403"/>
      <c r="I30" s="403"/>
      <c r="J30" s="402"/>
      <c r="K30" s="402"/>
      <c r="L30" s="402"/>
      <c r="M30" s="402"/>
      <c r="N30" s="402"/>
      <c r="O30" s="402"/>
      <c r="P30" s="404"/>
      <c r="Q30" s="404"/>
      <c r="R30" s="404"/>
      <c r="S30" s="404"/>
      <c r="T30" s="263"/>
      <c r="U30" s="263"/>
      <c r="V30" s="263"/>
    </row>
    <row r="31" spans="2:19" s="3" customFormat="1" ht="13.5" customHeight="1">
      <c r="B31" s="640" t="s">
        <v>68</v>
      </c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</row>
    <row r="32" spans="2:19" s="3" customFormat="1" ht="15.75" customHeight="1">
      <c r="B32" s="362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</row>
    <row r="33" spans="2:19" s="3" customFormat="1" ht="29.25" customHeight="1">
      <c r="B33" s="356" t="s">
        <v>25</v>
      </c>
      <c r="C33" s="505" t="s">
        <v>26</v>
      </c>
      <c r="D33" s="506"/>
      <c r="E33" s="506"/>
      <c r="F33" s="506"/>
      <c r="G33" s="507"/>
      <c r="H33" s="505" t="s">
        <v>28</v>
      </c>
      <c r="I33" s="507"/>
      <c r="J33" s="505" t="s">
        <v>428</v>
      </c>
      <c r="K33" s="506"/>
      <c r="L33" s="507"/>
      <c r="M33" s="505" t="s">
        <v>183</v>
      </c>
      <c r="N33" s="506"/>
      <c r="O33" s="507"/>
      <c r="P33" s="505" t="s">
        <v>56</v>
      </c>
      <c r="Q33" s="506"/>
      <c r="R33" s="506"/>
      <c r="S33" s="507"/>
    </row>
    <row r="34" spans="2:19" s="3" customFormat="1" ht="18" customHeight="1">
      <c r="B34" s="356">
        <v>1</v>
      </c>
      <c r="C34" s="505">
        <v>2</v>
      </c>
      <c r="D34" s="506"/>
      <c r="E34" s="506"/>
      <c r="F34" s="506"/>
      <c r="G34" s="507"/>
      <c r="H34" s="505">
        <v>3</v>
      </c>
      <c r="I34" s="507"/>
      <c r="J34" s="505">
        <v>4</v>
      </c>
      <c r="K34" s="506"/>
      <c r="L34" s="507"/>
      <c r="M34" s="505">
        <v>5</v>
      </c>
      <c r="N34" s="506"/>
      <c r="O34" s="507"/>
      <c r="P34" s="505">
        <v>6</v>
      </c>
      <c r="Q34" s="506"/>
      <c r="R34" s="506"/>
      <c r="S34" s="507"/>
    </row>
    <row r="35" spans="2:19" s="3" customFormat="1" ht="24" customHeight="1">
      <c r="B35" s="261">
        <v>2</v>
      </c>
      <c r="C35" s="485" t="s">
        <v>181</v>
      </c>
      <c r="D35" s="486"/>
      <c r="E35" s="486"/>
      <c r="F35" s="486"/>
      <c r="G35" s="487"/>
      <c r="H35" s="578"/>
      <c r="I35" s="578"/>
      <c r="J35" s="616">
        <f>P35/M35</f>
        <v>4484</v>
      </c>
      <c r="K35" s="616"/>
      <c r="L35" s="616"/>
      <c r="M35" s="623">
        <v>6</v>
      </c>
      <c r="N35" s="623"/>
      <c r="O35" s="623"/>
      <c r="P35" s="576">
        <v>26904</v>
      </c>
      <c r="Q35" s="576"/>
      <c r="R35" s="576"/>
      <c r="S35" s="576"/>
    </row>
    <row r="36" spans="2:19" s="3" customFormat="1" ht="13.5" customHeight="1">
      <c r="B36" s="364"/>
      <c r="C36" s="498" t="s">
        <v>57</v>
      </c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500"/>
      <c r="P36" s="501">
        <f>SUM(P32:S32)+P35</f>
        <v>26904</v>
      </c>
      <c r="Q36" s="502"/>
      <c r="R36" s="502"/>
      <c r="S36" s="503"/>
    </row>
    <row r="37" spans="2:22" s="3" customFormat="1" ht="15" customHeight="1" outlineLevel="1">
      <c r="B37" s="399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258"/>
      <c r="Q37" s="258"/>
      <c r="R37" s="258"/>
      <c r="S37" s="258"/>
      <c r="T37" s="263"/>
      <c r="U37" s="263"/>
      <c r="V37" s="263"/>
    </row>
    <row r="38" spans="2:22" s="3" customFormat="1" ht="17.25" customHeight="1" outlineLevel="1">
      <c r="B38" s="513" t="s">
        <v>130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263"/>
      <c r="U38" s="263"/>
      <c r="V38" s="263"/>
    </row>
    <row r="39" spans="2:22" s="3" customFormat="1" ht="12" customHeight="1" outlineLevel="1"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4"/>
      <c r="Q39" s="305"/>
      <c r="R39" s="263"/>
      <c r="S39" s="263"/>
      <c r="T39" s="263"/>
      <c r="U39" s="263"/>
      <c r="V39" s="263"/>
    </row>
    <row r="40" spans="2:22" s="3" customFormat="1" ht="15" customHeight="1" outlineLevel="1">
      <c r="B40" s="356" t="s">
        <v>25</v>
      </c>
      <c r="C40" s="505" t="s">
        <v>26</v>
      </c>
      <c r="D40" s="506"/>
      <c r="E40" s="506"/>
      <c r="F40" s="506"/>
      <c r="G40" s="506"/>
      <c r="H40" s="506"/>
      <c r="I40" s="507"/>
      <c r="J40" s="505" t="s">
        <v>28</v>
      </c>
      <c r="K40" s="507"/>
      <c r="L40" s="505" t="s">
        <v>116</v>
      </c>
      <c r="M40" s="506"/>
      <c r="N40" s="506"/>
      <c r="O40" s="506"/>
      <c r="P40" s="506"/>
      <c r="Q40" s="506"/>
      <c r="R40" s="506"/>
      <c r="S40" s="507"/>
      <c r="T40" s="263"/>
      <c r="U40" s="263"/>
      <c r="V40" s="263"/>
    </row>
    <row r="41" spans="2:22" s="3" customFormat="1" ht="15" customHeight="1" outlineLevel="1">
      <c r="B41" s="356">
        <v>1</v>
      </c>
      <c r="C41" s="505">
        <v>2</v>
      </c>
      <c r="D41" s="506"/>
      <c r="E41" s="506"/>
      <c r="F41" s="506"/>
      <c r="G41" s="506"/>
      <c r="H41" s="506"/>
      <c r="I41" s="507"/>
      <c r="J41" s="505">
        <v>3</v>
      </c>
      <c r="K41" s="507"/>
      <c r="L41" s="505">
        <v>4</v>
      </c>
      <c r="M41" s="506"/>
      <c r="N41" s="506"/>
      <c r="O41" s="506"/>
      <c r="P41" s="506"/>
      <c r="Q41" s="506"/>
      <c r="R41" s="506"/>
      <c r="S41" s="507"/>
      <c r="T41" s="263"/>
      <c r="U41" s="263"/>
      <c r="V41" s="263"/>
    </row>
    <row r="42" spans="2:22" s="3" customFormat="1" ht="27" customHeight="1" outlineLevel="1">
      <c r="B42" s="356">
        <v>1</v>
      </c>
      <c r="C42" s="485" t="s">
        <v>265</v>
      </c>
      <c r="D42" s="486"/>
      <c r="E42" s="486"/>
      <c r="F42" s="486"/>
      <c r="G42" s="486"/>
      <c r="H42" s="486"/>
      <c r="I42" s="487"/>
      <c r="J42" s="530"/>
      <c r="K42" s="531"/>
      <c r="L42" s="532">
        <v>52766</v>
      </c>
      <c r="M42" s="533"/>
      <c r="N42" s="533"/>
      <c r="O42" s="533"/>
      <c r="P42" s="533"/>
      <c r="Q42" s="533"/>
      <c r="R42" s="533"/>
      <c r="S42" s="534"/>
      <c r="T42" s="263"/>
      <c r="U42" s="263"/>
      <c r="V42" s="263"/>
    </row>
    <row r="43" spans="2:22" s="3" customFormat="1" ht="15" customHeight="1" outlineLevel="1">
      <c r="B43" s="356"/>
      <c r="C43" s="521" t="s">
        <v>57</v>
      </c>
      <c r="D43" s="522"/>
      <c r="E43" s="522"/>
      <c r="F43" s="522"/>
      <c r="G43" s="522"/>
      <c r="H43" s="522"/>
      <c r="I43" s="522"/>
      <c r="J43" s="522"/>
      <c r="K43" s="522"/>
      <c r="L43" s="535">
        <f>SUM(L42:S42)</f>
        <v>52766</v>
      </c>
      <c r="M43" s="535"/>
      <c r="N43" s="535"/>
      <c r="O43" s="535"/>
      <c r="P43" s="535"/>
      <c r="Q43" s="535"/>
      <c r="R43" s="535"/>
      <c r="S43" s="536"/>
      <c r="T43" s="263"/>
      <c r="U43" s="263"/>
      <c r="V43" s="263"/>
    </row>
    <row r="44" spans="2:22" s="3" customFormat="1" ht="15" customHeight="1" outlineLevel="1">
      <c r="B44" s="303"/>
      <c r="C44" s="300"/>
      <c r="D44" s="300"/>
      <c r="E44" s="300"/>
      <c r="F44" s="300"/>
      <c r="G44" s="300"/>
      <c r="H44" s="300"/>
      <c r="I44" s="300"/>
      <c r="J44" s="300"/>
      <c r="K44" s="300"/>
      <c r="L44" s="392"/>
      <c r="M44" s="392"/>
      <c r="N44" s="392"/>
      <c r="O44" s="392"/>
      <c r="P44" s="392"/>
      <c r="Q44" s="392"/>
      <c r="R44" s="392"/>
      <c r="S44" s="392"/>
      <c r="T44" s="263"/>
      <c r="U44" s="263"/>
      <c r="V44" s="263"/>
    </row>
    <row r="45" ht="3.75" customHeight="1"/>
    <row r="46" ht="12.75" hidden="1"/>
    <row r="47" ht="12.75" hidden="1"/>
    <row r="48" ht="12.75" hidden="1"/>
    <row r="49" ht="12.75" hidden="1"/>
    <row r="50" ht="12.75" hidden="1"/>
    <row r="51" spans="2:22" s="3" customFormat="1" ht="15" customHeight="1" hidden="1" outlineLevel="1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63"/>
      <c r="U51" s="263"/>
      <c r="V51" s="263"/>
    </row>
    <row r="52" spans="2:22" s="3" customFormat="1" ht="15" customHeight="1" hidden="1" outlineLevel="1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63"/>
      <c r="U52" s="263"/>
      <c r="V52" s="263"/>
    </row>
    <row r="53" spans="1:22" s="3" customFormat="1" ht="15" customHeight="1" outlineLevel="1">
      <c r="A53" s="513" t="s">
        <v>404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/>
      <c r="R53" s="513"/>
      <c r="S53" s="256"/>
      <c r="T53" s="263"/>
      <c r="U53" s="263"/>
      <c r="V53" s="263"/>
    </row>
    <row r="54" spans="1:22" s="3" customFormat="1" ht="15" customHeight="1" outlineLevel="1">
      <c r="A54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4"/>
      <c r="Q54" s="305"/>
      <c r="R54" s="263"/>
      <c r="S54" s="263"/>
      <c r="T54" s="263"/>
      <c r="U54" s="375" t="e">
        <f>#REF!+L58</f>
        <v>#REF!</v>
      </c>
      <c r="V54" s="263"/>
    </row>
    <row r="55" spans="1:22" s="3" customFormat="1" ht="15" customHeight="1" outlineLevel="1">
      <c r="A55"/>
      <c r="B55" s="356" t="s">
        <v>25</v>
      </c>
      <c r="C55" s="505" t="s">
        <v>26</v>
      </c>
      <c r="D55" s="506"/>
      <c r="E55" s="506"/>
      <c r="F55" s="506"/>
      <c r="G55" s="506"/>
      <c r="H55" s="506"/>
      <c r="I55" s="507"/>
      <c r="J55" s="505" t="s">
        <v>28</v>
      </c>
      <c r="K55" s="507"/>
      <c r="L55" s="505" t="s">
        <v>116</v>
      </c>
      <c r="M55" s="506"/>
      <c r="N55" s="506"/>
      <c r="O55" s="506"/>
      <c r="P55" s="506"/>
      <c r="Q55" s="506"/>
      <c r="R55" s="506"/>
      <c r="S55" s="507"/>
      <c r="T55" s="263"/>
      <c r="U55" s="263"/>
      <c r="V55" s="263"/>
    </row>
    <row r="56" spans="1:22" s="3" customFormat="1" ht="15" customHeight="1" outlineLevel="1">
      <c r="A56"/>
      <c r="B56" s="356">
        <v>1</v>
      </c>
      <c r="C56" s="505">
        <v>2</v>
      </c>
      <c r="D56" s="506"/>
      <c r="E56" s="506"/>
      <c r="F56" s="506"/>
      <c r="G56" s="506"/>
      <c r="H56" s="506"/>
      <c r="I56" s="507"/>
      <c r="J56" s="505">
        <v>3</v>
      </c>
      <c r="K56" s="507"/>
      <c r="L56" s="505">
        <v>4</v>
      </c>
      <c r="M56" s="506"/>
      <c r="N56" s="506"/>
      <c r="O56" s="506"/>
      <c r="P56" s="506"/>
      <c r="Q56" s="506"/>
      <c r="R56" s="506"/>
      <c r="S56" s="507"/>
      <c r="T56" s="263"/>
      <c r="U56" s="263"/>
      <c r="V56" s="263"/>
    </row>
    <row r="57" spans="1:22" s="3" customFormat="1" ht="15.75" customHeight="1" outlineLevel="1">
      <c r="A57"/>
      <c r="B57" s="356">
        <v>1</v>
      </c>
      <c r="C57" s="485" t="s">
        <v>357</v>
      </c>
      <c r="D57" s="486"/>
      <c r="E57" s="486"/>
      <c r="F57" s="486"/>
      <c r="G57" s="486"/>
      <c r="H57" s="486"/>
      <c r="I57" s="487"/>
      <c r="J57" s="530"/>
      <c r="K57" s="531"/>
      <c r="L57" s="532">
        <v>10660</v>
      </c>
      <c r="M57" s="533"/>
      <c r="N57" s="533"/>
      <c r="O57" s="533"/>
      <c r="P57" s="533"/>
      <c r="Q57" s="533"/>
      <c r="R57" s="533"/>
      <c r="S57" s="534"/>
      <c r="T57" s="263"/>
      <c r="U57" s="263"/>
      <c r="V57" s="263"/>
    </row>
    <row r="58" spans="1:22" s="3" customFormat="1" ht="15" customHeight="1" outlineLevel="1">
      <c r="A58"/>
      <c r="B58" s="356"/>
      <c r="C58" s="521" t="s">
        <v>57</v>
      </c>
      <c r="D58" s="522"/>
      <c r="E58" s="522"/>
      <c r="F58" s="522"/>
      <c r="G58" s="522"/>
      <c r="H58" s="522"/>
      <c r="I58" s="522"/>
      <c r="J58" s="522"/>
      <c r="K58" s="522"/>
      <c r="L58" s="535">
        <f>L57</f>
        <v>10660</v>
      </c>
      <c r="M58" s="535"/>
      <c r="N58" s="535"/>
      <c r="O58" s="535"/>
      <c r="P58" s="535"/>
      <c r="Q58" s="535"/>
      <c r="R58" s="535"/>
      <c r="S58" s="536"/>
      <c r="T58" s="263"/>
      <c r="U58" s="263"/>
      <c r="V58" s="263"/>
    </row>
    <row r="59" spans="2:22" s="3" customFormat="1" ht="15" customHeight="1" outlineLevel="1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400"/>
      <c r="U59" s="263"/>
      <c r="V59" s="263"/>
    </row>
    <row r="60" spans="2:19" ht="12.75" customHeight="1">
      <c r="B60" s="296"/>
      <c r="C60" s="295"/>
      <c r="D60" s="295"/>
      <c r="E60" s="295"/>
      <c r="F60" s="295"/>
      <c r="G60" s="295"/>
      <c r="H60" s="295"/>
      <c r="I60" s="297"/>
      <c r="J60" s="297"/>
      <c r="K60" s="295"/>
      <c r="L60" s="295"/>
      <c r="M60" s="295"/>
      <c r="N60" s="295"/>
      <c r="O60" s="295"/>
      <c r="P60" s="295"/>
      <c r="Q60" s="294"/>
      <c r="R60" s="294"/>
      <c r="S60" s="294"/>
    </row>
    <row r="61" spans="2:19" ht="12.75">
      <c r="B61" s="293" t="s">
        <v>250</v>
      </c>
      <c r="C61" s="294"/>
      <c r="D61" s="294"/>
      <c r="H61" s="295"/>
      <c r="I61" s="639">
        <f>L58+L43+P29+P19+P36</f>
        <v>5246910</v>
      </c>
      <c r="J61" s="639"/>
      <c r="K61" s="639"/>
      <c r="L61" s="295"/>
      <c r="M61" s="295"/>
      <c r="N61" s="295"/>
      <c r="O61" s="295"/>
      <c r="P61" s="295"/>
      <c r="Q61" s="294"/>
      <c r="R61" s="294"/>
      <c r="S61" s="294"/>
    </row>
    <row r="62" spans="2:19" ht="12.75">
      <c r="B62" s="296"/>
      <c r="C62" s="295"/>
      <c r="D62" s="295"/>
      <c r="E62" s="295"/>
      <c r="F62" s="295"/>
      <c r="G62" s="295"/>
      <c r="H62" s="295"/>
      <c r="I62" s="297"/>
      <c r="J62" s="297"/>
      <c r="K62" s="295"/>
      <c r="L62" s="295"/>
      <c r="M62" s="295"/>
      <c r="N62" s="295"/>
      <c r="O62" s="295"/>
      <c r="P62" s="295"/>
      <c r="Q62" s="294"/>
      <c r="R62" s="294"/>
      <c r="S62" s="294"/>
    </row>
    <row r="63" spans="2:19" ht="12.75">
      <c r="B63" s="296"/>
      <c r="C63" s="298"/>
      <c r="D63" s="298"/>
      <c r="E63" s="298"/>
      <c r="F63" s="298"/>
      <c r="G63" s="298"/>
      <c r="H63" s="298"/>
      <c r="I63" s="297"/>
      <c r="J63" s="297"/>
      <c r="K63" s="295"/>
      <c r="L63" s="295"/>
      <c r="M63" s="295"/>
      <c r="N63" s="295"/>
      <c r="O63" s="295"/>
      <c r="P63" s="295"/>
      <c r="Q63" s="294"/>
      <c r="R63" s="294"/>
      <c r="S63" s="294"/>
    </row>
    <row r="64" spans="2:19" ht="15">
      <c r="B64" s="299" t="s">
        <v>94</v>
      </c>
      <c r="C64" s="299"/>
      <c r="D64" s="299"/>
      <c r="E64" s="299"/>
      <c r="F64" s="299"/>
      <c r="G64" s="299"/>
      <c r="H64" s="299"/>
      <c r="I64" s="299"/>
      <c r="J64" s="299"/>
      <c r="K64" s="299"/>
      <c r="L64" s="299" t="s">
        <v>60</v>
      </c>
      <c r="M64" s="299"/>
      <c r="N64" s="299"/>
      <c r="O64" s="301"/>
      <c r="P64" s="302"/>
      <c r="Q64" s="302"/>
      <c r="R64" s="294"/>
      <c r="S64" s="294"/>
    </row>
    <row r="65" spans="15:19" ht="12.75">
      <c r="O65" s="294"/>
      <c r="P65" s="294"/>
      <c r="Q65" s="294"/>
      <c r="R65" s="294"/>
      <c r="S65" s="294"/>
    </row>
    <row r="66" spans="2:14" ht="12.75">
      <c r="B66" s="299" t="s">
        <v>95</v>
      </c>
      <c r="I66" s="299"/>
      <c r="J66" s="299"/>
      <c r="K66" s="299"/>
      <c r="L66" s="256" t="s">
        <v>294</v>
      </c>
      <c r="M66" s="299"/>
      <c r="N66" s="299"/>
    </row>
    <row r="67" spans="2:18" ht="12.75">
      <c r="B67" s="254" t="s">
        <v>61</v>
      </c>
      <c r="O67" s="299"/>
      <c r="P67" s="299"/>
      <c r="Q67" s="299"/>
      <c r="R67" s="299"/>
    </row>
    <row r="68" spans="2:14" ht="15">
      <c r="B68" s="296"/>
      <c r="C68" s="298"/>
      <c r="D68" s="298"/>
      <c r="E68" s="298"/>
      <c r="F68" s="298"/>
      <c r="G68" s="298"/>
      <c r="H68" s="298"/>
      <c r="I68" s="297"/>
      <c r="J68" s="297"/>
      <c r="K68" s="295"/>
      <c r="L68" s="295"/>
      <c r="M68" s="302"/>
      <c r="N68" s="302"/>
    </row>
    <row r="71" spans="15:19" ht="15">
      <c r="O71" s="302"/>
      <c r="P71" s="302"/>
      <c r="Q71" s="302"/>
      <c r="R71" s="302"/>
      <c r="S71" s="294"/>
    </row>
    <row r="73" spans="2:19" ht="12.75">
      <c r="B73" s="372"/>
      <c r="M73" s="372" t="s">
        <v>112</v>
      </c>
      <c r="N73" s="372"/>
      <c r="O73" s="372"/>
      <c r="P73" s="372"/>
      <c r="Q73" s="372"/>
      <c r="R73" s="373"/>
      <c r="S73" s="373"/>
    </row>
    <row r="74" spans="2:19" ht="12.75">
      <c r="B74" s="548"/>
      <c r="C74" s="548"/>
      <c r="D74" s="548"/>
      <c r="E74" s="548"/>
      <c r="F74" s="548"/>
      <c r="G74" s="548"/>
      <c r="M74" s="548" t="s">
        <v>175</v>
      </c>
      <c r="N74" s="548"/>
      <c r="O74" s="548"/>
      <c r="P74" s="548"/>
      <c r="Q74" s="548"/>
      <c r="R74" s="548"/>
      <c r="S74" s="548"/>
    </row>
    <row r="75" spans="2:19" ht="12.75">
      <c r="B75" s="548"/>
      <c r="C75" s="548"/>
      <c r="D75" s="548"/>
      <c r="E75" s="548"/>
      <c r="F75" s="548"/>
      <c r="G75" s="548"/>
      <c r="M75" s="548"/>
      <c r="N75" s="548"/>
      <c r="O75" s="548"/>
      <c r="P75" s="548"/>
      <c r="Q75" s="548"/>
      <c r="R75" s="548"/>
      <c r="S75" s="548"/>
    </row>
    <row r="76" spans="2:19" ht="12.75">
      <c r="B76" s="372"/>
      <c r="M76" s="372" t="s">
        <v>176</v>
      </c>
      <c r="N76" s="372"/>
      <c r="O76" s="372"/>
      <c r="P76" s="372"/>
      <c r="Q76" s="372"/>
      <c r="R76" s="373"/>
      <c r="S76" s="373"/>
    </row>
    <row r="77" spans="2:17" ht="12.75">
      <c r="B77" s="372"/>
      <c r="M77" s="372" t="s">
        <v>66</v>
      </c>
      <c r="N77" s="372"/>
      <c r="O77" s="372"/>
      <c r="P77" s="372"/>
      <c r="Q77" s="372"/>
    </row>
    <row r="78" spans="2:13" ht="12.75">
      <c r="B78" s="362"/>
      <c r="F78" s="544" t="s">
        <v>24</v>
      </c>
      <c r="G78" s="544"/>
      <c r="H78" s="544"/>
      <c r="I78" s="544"/>
      <c r="J78" s="544"/>
      <c r="K78" s="544"/>
      <c r="L78" s="544"/>
      <c r="M78" s="544"/>
    </row>
    <row r="79" spans="2:13" ht="12.75">
      <c r="B79" s="362"/>
      <c r="F79" s="401" t="s">
        <v>454</v>
      </c>
      <c r="G79" s="401"/>
      <c r="H79" s="401"/>
      <c r="I79" s="401"/>
      <c r="J79" s="401"/>
      <c r="K79" s="401"/>
      <c r="L79" s="401"/>
      <c r="M79" s="401"/>
    </row>
    <row r="80" spans="2:13" ht="12.75">
      <c r="B80" s="362"/>
      <c r="F80" s="545" t="s">
        <v>174</v>
      </c>
      <c r="G80" s="545"/>
      <c r="H80" s="545"/>
      <c r="I80" s="545"/>
      <c r="J80" s="545"/>
      <c r="K80" s="545"/>
      <c r="L80" s="545"/>
      <c r="M80" s="545"/>
    </row>
    <row r="81" ht="12.75">
      <c r="B81" s="362"/>
    </row>
    <row r="82" spans="2:19" ht="12.75">
      <c r="B82" s="513" t="s">
        <v>403</v>
      </c>
      <c r="C82" s="513"/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</row>
    <row r="83" spans="2:19" ht="12.75"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263" t="s">
        <v>30</v>
      </c>
      <c r="S83" s="360"/>
    </row>
    <row r="84" spans="2:19" ht="25.5">
      <c r="B84" s="358" t="s">
        <v>25</v>
      </c>
      <c r="C84" s="505" t="s">
        <v>26</v>
      </c>
      <c r="D84" s="506"/>
      <c r="E84" s="506"/>
      <c r="F84" s="506"/>
      <c r="G84" s="506"/>
      <c r="H84" s="506"/>
      <c r="I84" s="507"/>
      <c r="J84" s="356" t="s">
        <v>28</v>
      </c>
      <c r="K84" s="505" t="s">
        <v>62</v>
      </c>
      <c r="L84" s="507"/>
      <c r="M84" s="365" t="s">
        <v>103</v>
      </c>
      <c r="N84" s="505" t="s">
        <v>39</v>
      </c>
      <c r="O84" s="506"/>
      <c r="P84" s="507"/>
      <c r="Q84" s="505" t="s">
        <v>67</v>
      </c>
      <c r="R84" s="506"/>
      <c r="S84" s="507"/>
    </row>
    <row r="85" spans="2:19" ht="12.75">
      <c r="B85" s="356">
        <v>1</v>
      </c>
      <c r="C85" s="505">
        <v>2</v>
      </c>
      <c r="D85" s="506"/>
      <c r="E85" s="506"/>
      <c r="F85" s="506"/>
      <c r="G85" s="506"/>
      <c r="H85" s="506"/>
      <c r="I85" s="507"/>
      <c r="J85" s="356">
        <v>3</v>
      </c>
      <c r="K85" s="505">
        <v>4</v>
      </c>
      <c r="L85" s="507"/>
      <c r="M85" s="356">
        <v>5</v>
      </c>
      <c r="N85" s="505">
        <v>6</v>
      </c>
      <c r="O85" s="506"/>
      <c r="P85" s="507"/>
      <c r="Q85" s="505">
        <v>7</v>
      </c>
      <c r="R85" s="506"/>
      <c r="S85" s="507"/>
    </row>
    <row r="86" spans="2:19" ht="25.5" customHeight="1">
      <c r="B86" s="356">
        <v>1</v>
      </c>
      <c r="C86" s="485" t="s">
        <v>187</v>
      </c>
      <c r="D86" s="486"/>
      <c r="E86" s="486"/>
      <c r="F86" s="486"/>
      <c r="G86" s="486"/>
      <c r="H86" s="486"/>
      <c r="I86" s="487"/>
      <c r="J86" s="359"/>
      <c r="K86" s="516">
        <f>Q86/N86/M86</f>
        <v>108.82474226804123</v>
      </c>
      <c r="L86" s="517"/>
      <c r="M86" s="367">
        <v>97</v>
      </c>
      <c r="N86" s="505">
        <v>15</v>
      </c>
      <c r="O86" s="506"/>
      <c r="P86" s="507"/>
      <c r="Q86" s="569">
        <v>158340</v>
      </c>
      <c r="R86" s="570"/>
      <c r="S86" s="571"/>
    </row>
    <row r="87" spans="2:19" ht="12.75">
      <c r="B87" s="521" t="s">
        <v>57</v>
      </c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3"/>
      <c r="Q87" s="572">
        <f>Q86</f>
        <v>158340</v>
      </c>
      <c r="R87" s="573"/>
      <c r="S87" s="574"/>
    </row>
    <row r="90" spans="2:14" ht="12.75">
      <c r="B90" s="293" t="s">
        <v>250</v>
      </c>
      <c r="C90" s="294"/>
      <c r="D90" s="294"/>
      <c r="H90" s="295"/>
      <c r="I90" s="546">
        <f>Q86</f>
        <v>158340</v>
      </c>
      <c r="J90" s="546"/>
      <c r="K90" s="546"/>
      <c r="L90" s="295"/>
      <c r="M90" s="295"/>
      <c r="N90" s="295"/>
    </row>
    <row r="91" spans="2:14" ht="12.75">
      <c r="B91" s="296"/>
      <c r="C91" s="295"/>
      <c r="D91" s="295"/>
      <c r="E91" s="295"/>
      <c r="F91" s="295"/>
      <c r="G91" s="295"/>
      <c r="H91" s="295"/>
      <c r="I91" s="297"/>
      <c r="J91" s="297"/>
      <c r="K91" s="295"/>
      <c r="L91" s="295"/>
      <c r="M91" s="295"/>
      <c r="N91" s="295"/>
    </row>
    <row r="92" spans="2:14" ht="12.75">
      <c r="B92" s="296"/>
      <c r="C92" s="298"/>
      <c r="D92" s="298"/>
      <c r="E92" s="298"/>
      <c r="F92" s="298"/>
      <c r="G92" s="298"/>
      <c r="H92" s="298"/>
      <c r="I92" s="297"/>
      <c r="J92" s="297"/>
      <c r="K92" s="295"/>
      <c r="L92" s="295"/>
      <c r="M92" s="295"/>
      <c r="N92" s="295"/>
    </row>
    <row r="93" spans="2:14" ht="12.75">
      <c r="B93" s="299" t="s">
        <v>94</v>
      </c>
      <c r="C93" s="299"/>
      <c r="D93" s="299"/>
      <c r="E93" s="299"/>
      <c r="F93" s="299"/>
      <c r="G93" s="299"/>
      <c r="H93" s="299"/>
      <c r="I93" s="299"/>
      <c r="J93" s="299"/>
      <c r="K93" s="299"/>
      <c r="L93" s="299" t="s">
        <v>60</v>
      </c>
      <c r="M93" s="299"/>
      <c r="N93" s="299"/>
    </row>
    <row r="95" spans="2:14" ht="12.75">
      <c r="B95" s="299" t="s">
        <v>95</v>
      </c>
      <c r="I95" s="299"/>
      <c r="J95" s="299"/>
      <c r="K95" s="299"/>
      <c r="L95" s="256" t="s">
        <v>294</v>
      </c>
      <c r="M95" s="299"/>
      <c r="N95" s="299"/>
    </row>
    <row r="96" ht="12.75">
      <c r="B96" s="254" t="s">
        <v>61</v>
      </c>
    </row>
    <row r="99" spans="2:19" ht="12.75">
      <c r="B99" s="372"/>
      <c r="M99" s="372" t="s">
        <v>112</v>
      </c>
      <c r="N99" s="372"/>
      <c r="O99" s="372"/>
      <c r="P99" s="372"/>
      <c r="Q99" s="372"/>
      <c r="R99" s="373"/>
      <c r="S99" s="373"/>
    </row>
    <row r="100" spans="2:19" ht="12.75">
      <c r="B100" s="548"/>
      <c r="C100" s="548"/>
      <c r="D100" s="548"/>
      <c r="E100" s="548"/>
      <c r="F100" s="548"/>
      <c r="G100" s="548"/>
      <c r="M100" s="548" t="s">
        <v>175</v>
      </c>
      <c r="N100" s="548"/>
      <c r="O100" s="548"/>
      <c r="P100" s="548"/>
      <c r="Q100" s="548"/>
      <c r="R100" s="548"/>
      <c r="S100" s="548"/>
    </row>
    <row r="101" spans="2:19" ht="12.75">
      <c r="B101" s="548"/>
      <c r="C101" s="548"/>
      <c r="D101" s="548"/>
      <c r="E101" s="548"/>
      <c r="F101" s="548"/>
      <c r="G101" s="548"/>
      <c r="M101" s="548"/>
      <c r="N101" s="548"/>
      <c r="O101" s="548"/>
      <c r="P101" s="548"/>
      <c r="Q101" s="548"/>
      <c r="R101" s="548"/>
      <c r="S101" s="548"/>
    </row>
    <row r="102" spans="2:19" ht="12.75">
      <c r="B102" s="372"/>
      <c r="M102" s="372" t="s">
        <v>176</v>
      </c>
      <c r="N102" s="372"/>
      <c r="O102" s="372"/>
      <c r="P102" s="372"/>
      <c r="Q102" s="372"/>
      <c r="R102" s="373"/>
      <c r="S102" s="373"/>
    </row>
    <row r="103" spans="2:17" ht="12.75">
      <c r="B103" s="372"/>
      <c r="M103" s="372" t="s">
        <v>66</v>
      </c>
      <c r="N103" s="372"/>
      <c r="O103" s="372"/>
      <c r="P103" s="372"/>
      <c r="Q103" s="372"/>
    </row>
    <row r="104" spans="2:13" ht="12.75">
      <c r="B104" s="362"/>
      <c r="F104" s="544" t="s">
        <v>24</v>
      </c>
      <c r="G104" s="544"/>
      <c r="H104" s="544"/>
      <c r="I104" s="544"/>
      <c r="J104" s="544"/>
      <c r="K104" s="544"/>
      <c r="L104" s="544"/>
      <c r="M104" s="544"/>
    </row>
    <row r="105" spans="2:19" ht="12.75">
      <c r="B105" s="544" t="s">
        <v>454</v>
      </c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</row>
    <row r="106" spans="2:13" ht="12.75">
      <c r="B106" s="362"/>
      <c r="F106" s="545" t="s">
        <v>174</v>
      </c>
      <c r="G106" s="545"/>
      <c r="H106" s="545"/>
      <c r="I106" s="545"/>
      <c r="J106" s="545"/>
      <c r="K106" s="545"/>
      <c r="L106" s="545"/>
      <c r="M106" s="545"/>
    </row>
    <row r="107" ht="12.75">
      <c r="B107" s="362"/>
    </row>
    <row r="108" spans="2:19" ht="12.75">
      <c r="B108" s="513" t="s">
        <v>403</v>
      </c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</row>
    <row r="109" spans="2:19" ht="12.75">
      <c r="B109" s="360"/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263" t="s">
        <v>30</v>
      </c>
      <c r="S109" s="360"/>
    </row>
    <row r="110" spans="2:19" ht="25.5">
      <c r="B110" s="356" t="s">
        <v>25</v>
      </c>
      <c r="C110" s="504" t="s">
        <v>26</v>
      </c>
      <c r="D110" s="504"/>
      <c r="E110" s="504"/>
      <c r="F110" s="504"/>
      <c r="G110" s="504"/>
      <c r="H110" s="504"/>
      <c r="I110" s="504" t="s">
        <v>28</v>
      </c>
      <c r="J110" s="504"/>
      <c r="K110" s="524" t="s">
        <v>62</v>
      </c>
      <c r="L110" s="524"/>
      <c r="M110" s="365" t="s">
        <v>63</v>
      </c>
      <c r="N110" s="504" t="s">
        <v>39</v>
      </c>
      <c r="O110" s="504"/>
      <c r="P110" s="504"/>
      <c r="Q110" s="505" t="s">
        <v>67</v>
      </c>
      <c r="R110" s="506"/>
      <c r="S110" s="507"/>
    </row>
    <row r="111" spans="2:19" ht="12.75">
      <c r="B111" s="356">
        <v>1</v>
      </c>
      <c r="C111" s="504">
        <v>2</v>
      </c>
      <c r="D111" s="504"/>
      <c r="E111" s="504"/>
      <c r="F111" s="504"/>
      <c r="G111" s="504"/>
      <c r="H111" s="504"/>
      <c r="I111" s="504">
        <v>3</v>
      </c>
      <c r="J111" s="504"/>
      <c r="K111" s="504">
        <v>4</v>
      </c>
      <c r="L111" s="504"/>
      <c r="M111" s="356">
        <v>5</v>
      </c>
      <c r="N111" s="504">
        <v>6</v>
      </c>
      <c r="O111" s="504"/>
      <c r="P111" s="504"/>
      <c r="Q111" s="505">
        <v>7</v>
      </c>
      <c r="R111" s="506"/>
      <c r="S111" s="507"/>
    </row>
    <row r="112" spans="2:19" ht="33.75" customHeight="1">
      <c r="B112" s="356">
        <v>1</v>
      </c>
      <c r="C112" s="485" t="s">
        <v>237</v>
      </c>
      <c r="D112" s="486"/>
      <c r="E112" s="486"/>
      <c r="F112" s="486"/>
      <c r="G112" s="486"/>
      <c r="H112" s="486"/>
      <c r="I112" s="558"/>
      <c r="J112" s="558"/>
      <c r="K112" s="516">
        <v>25</v>
      </c>
      <c r="L112" s="517"/>
      <c r="M112" s="367">
        <v>18</v>
      </c>
      <c r="N112" s="516">
        <v>85</v>
      </c>
      <c r="O112" s="559"/>
      <c r="P112" s="517"/>
      <c r="Q112" s="532">
        <f>K112*M112*N112</f>
        <v>38250</v>
      </c>
      <c r="R112" s="533"/>
      <c r="S112" s="534"/>
    </row>
    <row r="113" spans="2:19" ht="25.5" customHeight="1">
      <c r="B113" s="356">
        <v>2</v>
      </c>
      <c r="C113" s="485" t="s">
        <v>238</v>
      </c>
      <c r="D113" s="486"/>
      <c r="E113" s="486"/>
      <c r="F113" s="486"/>
      <c r="G113" s="486"/>
      <c r="H113" s="486"/>
      <c r="I113" s="558"/>
      <c r="J113" s="558"/>
      <c r="K113" s="516">
        <v>20</v>
      </c>
      <c r="L113" s="517"/>
      <c r="M113" s="367">
        <v>5</v>
      </c>
      <c r="N113" s="516">
        <v>85</v>
      </c>
      <c r="O113" s="559"/>
      <c r="P113" s="517"/>
      <c r="Q113" s="532">
        <f>K113*M113*N113</f>
        <v>8500</v>
      </c>
      <c r="R113" s="533"/>
      <c r="S113" s="534"/>
    </row>
    <row r="114" spans="2:19" ht="12.75">
      <c r="B114" s="521" t="s">
        <v>57</v>
      </c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3"/>
      <c r="Q114" s="572">
        <f>Q112+Q113</f>
        <v>46750</v>
      </c>
      <c r="R114" s="573"/>
      <c r="S114" s="574"/>
    </row>
    <row r="117" spans="2:14" ht="12.75">
      <c r="B117" s="293" t="s">
        <v>250</v>
      </c>
      <c r="C117" s="294"/>
      <c r="D117" s="294"/>
      <c r="H117" s="295"/>
      <c r="I117" s="546">
        <f>Q114</f>
        <v>46750</v>
      </c>
      <c r="J117" s="546"/>
      <c r="K117" s="546"/>
      <c r="L117" s="295"/>
      <c r="M117" s="295"/>
      <c r="N117" s="295"/>
    </row>
    <row r="118" spans="2:14" ht="12.75">
      <c r="B118" s="296"/>
      <c r="C118" s="295"/>
      <c r="D118" s="295"/>
      <c r="E118" s="295"/>
      <c r="F118" s="295"/>
      <c r="G118" s="295"/>
      <c r="H118" s="295"/>
      <c r="I118" s="297"/>
      <c r="J118" s="297"/>
      <c r="K118" s="295"/>
      <c r="L118" s="295"/>
      <c r="M118" s="295"/>
      <c r="N118" s="295"/>
    </row>
    <row r="119" spans="2:14" ht="12.75">
      <c r="B119" s="296"/>
      <c r="C119" s="298"/>
      <c r="D119" s="298"/>
      <c r="E119" s="298"/>
      <c r="F119" s="298"/>
      <c r="G119" s="298"/>
      <c r="H119" s="298"/>
      <c r="I119" s="297"/>
      <c r="J119" s="297"/>
      <c r="K119" s="295"/>
      <c r="L119" s="295"/>
      <c r="M119" s="295"/>
      <c r="N119" s="295"/>
    </row>
    <row r="120" spans="2:14" ht="12.75">
      <c r="B120" s="299" t="s">
        <v>94</v>
      </c>
      <c r="C120" s="299"/>
      <c r="D120" s="299"/>
      <c r="E120" s="299"/>
      <c r="F120" s="299"/>
      <c r="G120" s="299"/>
      <c r="H120" s="299"/>
      <c r="I120" s="299"/>
      <c r="J120" s="299"/>
      <c r="K120" s="299"/>
      <c r="L120" s="299" t="s">
        <v>60</v>
      </c>
      <c r="M120" s="299"/>
      <c r="N120" s="299"/>
    </row>
    <row r="122" spans="2:14" ht="12.75">
      <c r="B122" s="299" t="s">
        <v>95</v>
      </c>
      <c r="I122" s="299"/>
      <c r="J122" s="299"/>
      <c r="K122" s="299"/>
      <c r="L122" s="256" t="s">
        <v>294</v>
      </c>
      <c r="M122" s="299"/>
      <c r="N122" s="299"/>
    </row>
    <row r="123" ht="12.75">
      <c r="B123" s="254" t="s">
        <v>61</v>
      </c>
    </row>
    <row r="130" ht="12.75">
      <c r="U130" s="259">
        <f>I117+I90+I61</f>
        <v>5452000</v>
      </c>
    </row>
  </sheetData>
  <sheetProtection/>
  <mergeCells count="141">
    <mergeCell ref="B31:S31"/>
    <mergeCell ref="C33:G33"/>
    <mergeCell ref="H33:I33"/>
    <mergeCell ref="J33:L33"/>
    <mergeCell ref="M33:O33"/>
    <mergeCell ref="P33:S33"/>
    <mergeCell ref="M34:O34"/>
    <mergeCell ref="P34:S34"/>
    <mergeCell ref="C35:G35"/>
    <mergeCell ref="H35:I35"/>
    <mergeCell ref="J35:L35"/>
    <mergeCell ref="M35:O35"/>
    <mergeCell ref="P35:S35"/>
    <mergeCell ref="C34:G34"/>
    <mergeCell ref="H34:I34"/>
    <mergeCell ref="J34:L34"/>
    <mergeCell ref="P36:S36"/>
    <mergeCell ref="I117:K117"/>
    <mergeCell ref="C113:H113"/>
    <mergeCell ref="I113:J113"/>
    <mergeCell ref="K113:L113"/>
    <mergeCell ref="N113:P113"/>
    <mergeCell ref="Q113:S113"/>
    <mergeCell ref="B114:P114"/>
    <mergeCell ref="Q114:S114"/>
    <mergeCell ref="B38:S38"/>
    <mergeCell ref="C111:H111"/>
    <mergeCell ref="I111:J111"/>
    <mergeCell ref="K111:L111"/>
    <mergeCell ref="N111:P111"/>
    <mergeCell ref="Q111:S111"/>
    <mergeCell ref="C112:H112"/>
    <mergeCell ref="I112:J112"/>
    <mergeCell ref="K112:L112"/>
    <mergeCell ref="N112:P112"/>
    <mergeCell ref="Q112:S112"/>
    <mergeCell ref="B105:S105"/>
    <mergeCell ref="F106:M106"/>
    <mergeCell ref="B108:S108"/>
    <mergeCell ref="C110:H110"/>
    <mergeCell ref="I110:J110"/>
    <mergeCell ref="K110:L110"/>
    <mergeCell ref="N110:P110"/>
    <mergeCell ref="Q110:S110"/>
    <mergeCell ref="B87:P87"/>
    <mergeCell ref="Q87:S87"/>
    <mergeCell ref="I90:K90"/>
    <mergeCell ref="B100:G101"/>
    <mergeCell ref="M100:S101"/>
    <mergeCell ref="F104:M104"/>
    <mergeCell ref="C85:I85"/>
    <mergeCell ref="K85:L85"/>
    <mergeCell ref="N85:P85"/>
    <mergeCell ref="Q85:S85"/>
    <mergeCell ref="C86:I86"/>
    <mergeCell ref="K86:L86"/>
    <mergeCell ref="N86:P86"/>
    <mergeCell ref="Q86:S86"/>
    <mergeCell ref="B74:G75"/>
    <mergeCell ref="M74:S75"/>
    <mergeCell ref="F78:M78"/>
    <mergeCell ref="F80:M80"/>
    <mergeCell ref="B82:S82"/>
    <mergeCell ref="C84:I84"/>
    <mergeCell ref="K84:L84"/>
    <mergeCell ref="N84:P84"/>
    <mergeCell ref="Q84:S84"/>
    <mergeCell ref="C14:I14"/>
    <mergeCell ref="B2:G3"/>
    <mergeCell ref="G7:N7"/>
    <mergeCell ref="G9:N9"/>
    <mergeCell ref="C13:I13"/>
    <mergeCell ref="J13:O13"/>
    <mergeCell ref="B12:S12"/>
    <mergeCell ref="M2:S3"/>
    <mergeCell ref="P13:S13"/>
    <mergeCell ref="F8:P8"/>
    <mergeCell ref="C15:I15"/>
    <mergeCell ref="J15:O15"/>
    <mergeCell ref="P15:S15"/>
    <mergeCell ref="I61:K61"/>
    <mergeCell ref="C40:I40"/>
    <mergeCell ref="J40:K40"/>
    <mergeCell ref="L42:S42"/>
    <mergeCell ref="C41:I41"/>
    <mergeCell ref="L40:S40"/>
    <mergeCell ref="C36:O36"/>
    <mergeCell ref="C29:I29"/>
    <mergeCell ref="J29:O29"/>
    <mergeCell ref="P29:S29"/>
    <mergeCell ref="J14:O14"/>
    <mergeCell ref="P14:S14"/>
    <mergeCell ref="C28:I28"/>
    <mergeCell ref="C27:I27"/>
    <mergeCell ref="J26:O26"/>
    <mergeCell ref="P26:S26"/>
    <mergeCell ref="J28:O28"/>
    <mergeCell ref="P28:S28"/>
    <mergeCell ref="P24:S24"/>
    <mergeCell ref="P27:S27"/>
    <mergeCell ref="C25:I25"/>
    <mergeCell ref="C26:I26"/>
    <mergeCell ref="P25:S25"/>
    <mergeCell ref="C24:I24"/>
    <mergeCell ref="J24:O24"/>
    <mergeCell ref="J27:O27"/>
    <mergeCell ref="J25:O25"/>
    <mergeCell ref="C17:I17"/>
    <mergeCell ref="P18:S18"/>
    <mergeCell ref="P19:S19"/>
    <mergeCell ref="J23:O23"/>
    <mergeCell ref="P23:S23"/>
    <mergeCell ref="C23:I23"/>
    <mergeCell ref="C16:I16"/>
    <mergeCell ref="C18:I18"/>
    <mergeCell ref="C19:I19"/>
    <mergeCell ref="B21:S21"/>
    <mergeCell ref="P17:S17"/>
    <mergeCell ref="J16:O16"/>
    <mergeCell ref="J17:O17"/>
    <mergeCell ref="P16:S16"/>
    <mergeCell ref="J19:O19"/>
    <mergeCell ref="J18:O18"/>
    <mergeCell ref="L41:S41"/>
    <mergeCell ref="C43:K43"/>
    <mergeCell ref="C57:I57"/>
    <mergeCell ref="J57:K57"/>
    <mergeCell ref="L57:S57"/>
    <mergeCell ref="L56:S56"/>
    <mergeCell ref="J42:K42"/>
    <mergeCell ref="C42:I42"/>
    <mergeCell ref="J41:K41"/>
    <mergeCell ref="L43:S43"/>
    <mergeCell ref="A53:R53"/>
    <mergeCell ref="C58:K58"/>
    <mergeCell ref="L58:S58"/>
    <mergeCell ref="C55:I55"/>
    <mergeCell ref="J55:K55"/>
    <mergeCell ref="L55:S55"/>
    <mergeCell ref="C56:I56"/>
    <mergeCell ref="J56:K56"/>
  </mergeCells>
  <printOptions/>
  <pageMargins left="0.5905511811023623" right="0" top="0.1968503937007874" bottom="0" header="0" footer="0"/>
  <pageSetup fitToWidth="2" horizontalDpi="600" verticalDpi="600" orientation="portrait" paperSize="9" scale="87" r:id="rId1"/>
  <rowBreaks count="3" manualBreakCount="3">
    <brk id="50" max="255" man="1"/>
    <brk id="71" max="18" man="1"/>
    <brk id="98" max="18" man="1"/>
  </rowBreaks>
  <colBreaks count="1" manualBreakCount="1"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41"/>
  <sheetViews>
    <sheetView zoomScalePageLayoutView="0" workbookViewId="0" topLeftCell="A4">
      <selection activeCell="E7" sqref="E7"/>
    </sheetView>
  </sheetViews>
  <sheetFormatPr defaultColWidth="9.00390625" defaultRowHeight="12.75" outlineLevelRow="1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7" ht="12.75">
      <c r="A1" s="4"/>
      <c r="B1" s="8"/>
      <c r="C1" s="8"/>
      <c r="D1" s="8"/>
      <c r="E1" s="8"/>
      <c r="F1" s="8"/>
      <c r="G1" s="8"/>
      <c r="H1" s="8"/>
      <c r="I1" s="8"/>
      <c r="J1" s="8"/>
      <c r="K1" s="10" t="s">
        <v>112</v>
      </c>
      <c r="L1" s="10"/>
      <c r="M1" s="10"/>
      <c r="N1" s="10"/>
      <c r="O1" s="10"/>
      <c r="P1" s="11"/>
      <c r="Q1" s="11"/>
    </row>
    <row r="2" spans="1:17" ht="12.75" customHeight="1">
      <c r="A2" s="595"/>
      <c r="B2" s="595"/>
      <c r="C2" s="595"/>
      <c r="D2" s="595"/>
      <c r="E2" s="595"/>
      <c r="F2" s="595"/>
      <c r="G2" s="8"/>
      <c r="H2" s="8"/>
      <c r="I2" s="8"/>
      <c r="J2" s="8"/>
      <c r="K2" s="548" t="s">
        <v>175</v>
      </c>
      <c r="L2" s="548"/>
      <c r="M2" s="548"/>
      <c r="N2" s="548"/>
      <c r="O2" s="548"/>
      <c r="P2" s="548"/>
      <c r="Q2" s="548"/>
    </row>
    <row r="3" spans="1:17" ht="12.75">
      <c r="A3" s="595"/>
      <c r="B3" s="595"/>
      <c r="C3" s="595"/>
      <c r="D3" s="595"/>
      <c r="E3" s="595"/>
      <c r="F3" s="595"/>
      <c r="G3" s="8"/>
      <c r="H3" s="8"/>
      <c r="I3" s="8"/>
      <c r="J3" s="8"/>
      <c r="K3" s="548"/>
      <c r="L3" s="548"/>
      <c r="M3" s="548"/>
      <c r="N3" s="548"/>
      <c r="O3" s="548"/>
      <c r="P3" s="548"/>
      <c r="Q3" s="548"/>
    </row>
    <row r="4" spans="1:17" ht="12.75">
      <c r="A4" s="4"/>
      <c r="B4" s="8"/>
      <c r="C4" s="8"/>
      <c r="D4" s="8"/>
      <c r="E4" s="8"/>
      <c r="F4" s="8"/>
      <c r="G4" s="8"/>
      <c r="H4" s="8"/>
      <c r="I4" s="8"/>
      <c r="J4" s="8"/>
      <c r="K4" s="41" t="s">
        <v>176</v>
      </c>
      <c r="L4" s="41"/>
      <c r="M4" s="41"/>
      <c r="N4" s="41"/>
      <c r="O4" s="41"/>
      <c r="P4" s="57"/>
      <c r="Q4" s="57"/>
    </row>
    <row r="5" spans="1:17" ht="12.75">
      <c r="A5" s="4"/>
      <c r="B5" s="8"/>
      <c r="C5" s="8"/>
      <c r="D5" s="8"/>
      <c r="E5" s="8"/>
      <c r="F5" s="8"/>
      <c r="G5" s="8"/>
      <c r="H5" s="8"/>
      <c r="I5" s="8"/>
      <c r="J5" s="8"/>
      <c r="K5" s="41" t="s">
        <v>66</v>
      </c>
      <c r="L5" s="41"/>
      <c r="M5" s="41"/>
      <c r="N5" s="41"/>
      <c r="O5" s="41"/>
      <c r="P5" s="6"/>
      <c r="Q5" s="6"/>
    </row>
    <row r="6" spans="1:17" ht="12.75">
      <c r="A6" s="33"/>
      <c r="B6" s="8"/>
      <c r="C6" s="8"/>
      <c r="D6" s="8"/>
      <c r="E6" s="544" t="s">
        <v>24</v>
      </c>
      <c r="F6" s="544"/>
      <c r="G6" s="544"/>
      <c r="H6" s="544"/>
      <c r="I6" s="544"/>
      <c r="J6" s="544"/>
      <c r="K6" s="544"/>
      <c r="L6" s="8"/>
      <c r="M6" s="8"/>
      <c r="N6" s="8"/>
      <c r="O6" s="8"/>
      <c r="P6" s="8"/>
      <c r="Q6" s="8"/>
    </row>
    <row r="7" spans="1:17" ht="12.75">
      <c r="A7" s="33"/>
      <c r="B7" s="8"/>
      <c r="C7" s="8"/>
      <c r="D7" s="8"/>
      <c r="E7" s="12" t="s">
        <v>252</v>
      </c>
      <c r="F7" s="12"/>
      <c r="G7" s="12"/>
      <c r="H7" s="12"/>
      <c r="I7" s="12"/>
      <c r="J7" s="12"/>
      <c r="K7" s="12"/>
      <c r="L7" s="8"/>
      <c r="M7" s="8"/>
      <c r="N7" s="8"/>
      <c r="O7" s="8"/>
      <c r="P7" s="8"/>
      <c r="Q7" s="8"/>
    </row>
    <row r="8" spans="1:17" ht="12.75">
      <c r="A8" s="33"/>
      <c r="B8" s="8"/>
      <c r="C8" s="8"/>
      <c r="D8" s="8"/>
      <c r="E8" s="545" t="s">
        <v>174</v>
      </c>
      <c r="F8" s="545"/>
      <c r="G8" s="545"/>
      <c r="H8" s="545"/>
      <c r="I8" s="545"/>
      <c r="J8" s="545"/>
      <c r="K8" s="545"/>
      <c r="L8" s="8"/>
      <c r="M8" s="8"/>
      <c r="N8" s="8"/>
      <c r="O8" s="8"/>
      <c r="P8" s="8"/>
      <c r="Q8" s="8"/>
    </row>
    <row r="9" spans="1:17" ht="12.75">
      <c r="A9" s="3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594" t="s">
        <v>221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</row>
    <row r="11" spans="1:17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4" t="s">
        <v>30</v>
      </c>
      <c r="Q11" s="9"/>
    </row>
    <row r="12" spans="1:17" ht="25.5" customHeight="1">
      <c r="A12" s="24" t="s">
        <v>25</v>
      </c>
      <c r="B12" s="505" t="s">
        <v>26</v>
      </c>
      <c r="C12" s="506"/>
      <c r="D12" s="506"/>
      <c r="E12" s="506"/>
      <c r="F12" s="506"/>
      <c r="G12" s="507"/>
      <c r="H12" s="505" t="s">
        <v>28</v>
      </c>
      <c r="I12" s="507"/>
      <c r="J12" s="634" t="s">
        <v>190</v>
      </c>
      <c r="K12" s="635"/>
      <c r="L12" s="505" t="s">
        <v>39</v>
      </c>
      <c r="M12" s="506"/>
      <c r="N12" s="507"/>
      <c r="O12" s="505" t="s">
        <v>37</v>
      </c>
      <c r="P12" s="506"/>
      <c r="Q12" s="507"/>
    </row>
    <row r="13" spans="1:17" ht="12.75">
      <c r="A13" s="24">
        <v>1</v>
      </c>
      <c r="B13" s="505">
        <v>2</v>
      </c>
      <c r="C13" s="506"/>
      <c r="D13" s="506"/>
      <c r="E13" s="506"/>
      <c r="F13" s="506"/>
      <c r="G13" s="507"/>
      <c r="H13" s="505">
        <v>3</v>
      </c>
      <c r="I13" s="507"/>
      <c r="J13" s="505">
        <v>4</v>
      </c>
      <c r="K13" s="507"/>
      <c r="L13" s="505">
        <v>5</v>
      </c>
      <c r="M13" s="506"/>
      <c r="N13" s="507"/>
      <c r="O13" s="505">
        <v>6</v>
      </c>
      <c r="P13" s="506"/>
      <c r="Q13" s="507"/>
    </row>
    <row r="14" spans="1:17" ht="24" customHeight="1">
      <c r="A14" s="24">
        <v>1</v>
      </c>
      <c r="B14" s="485" t="s">
        <v>226</v>
      </c>
      <c r="C14" s="486"/>
      <c r="D14" s="486"/>
      <c r="E14" s="486"/>
      <c r="F14" s="486"/>
      <c r="G14" s="487"/>
      <c r="H14" s="603" t="s">
        <v>168</v>
      </c>
      <c r="I14" s="604"/>
      <c r="J14" s="490">
        <v>16</v>
      </c>
      <c r="K14" s="492"/>
      <c r="L14" s="488">
        <f>O14/J14</f>
        <v>0</v>
      </c>
      <c r="M14" s="494"/>
      <c r="N14" s="489"/>
      <c r="O14" s="641"/>
      <c r="P14" s="642"/>
      <c r="Q14" s="643"/>
    </row>
    <row r="15" spans="1:17" ht="24" customHeight="1">
      <c r="A15" s="24">
        <v>2</v>
      </c>
      <c r="B15" s="485" t="s">
        <v>225</v>
      </c>
      <c r="C15" s="486"/>
      <c r="D15" s="486"/>
      <c r="E15" s="486"/>
      <c r="F15" s="486"/>
      <c r="G15" s="487"/>
      <c r="H15" s="603" t="s">
        <v>168</v>
      </c>
      <c r="I15" s="604"/>
      <c r="J15" s="490" t="s">
        <v>217</v>
      </c>
      <c r="K15" s="492"/>
      <c r="L15" s="488" t="s">
        <v>217</v>
      </c>
      <c r="M15" s="494"/>
      <c r="N15" s="489"/>
      <c r="O15" s="641"/>
      <c r="P15" s="642"/>
      <c r="Q15" s="643"/>
    </row>
    <row r="16" spans="1:17" ht="24" customHeight="1">
      <c r="A16" s="24">
        <v>3</v>
      </c>
      <c r="B16" s="485" t="s">
        <v>222</v>
      </c>
      <c r="C16" s="486"/>
      <c r="D16" s="486"/>
      <c r="E16" s="486"/>
      <c r="F16" s="486"/>
      <c r="G16" s="487"/>
      <c r="H16" s="603" t="s">
        <v>168</v>
      </c>
      <c r="I16" s="604"/>
      <c r="J16" s="490" t="s">
        <v>217</v>
      </c>
      <c r="K16" s="492"/>
      <c r="L16" s="488" t="s">
        <v>217</v>
      </c>
      <c r="M16" s="494"/>
      <c r="N16" s="489"/>
      <c r="O16" s="641"/>
      <c r="P16" s="642"/>
      <c r="Q16" s="643"/>
    </row>
    <row r="17" spans="1:17" ht="12.75" customHeight="1">
      <c r="A17" s="521" t="s">
        <v>57</v>
      </c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3"/>
      <c r="O17" s="583">
        <f>SUM(O14:Q16)</f>
        <v>0</v>
      </c>
      <c r="P17" s="584"/>
      <c r="Q17" s="585"/>
    </row>
    <row r="18" spans="1:17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32"/>
      <c r="P18" s="232"/>
      <c r="Q18" s="232"/>
    </row>
    <row r="19" spans="1:17" ht="12.75">
      <c r="A19" s="594" t="s">
        <v>223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4" t="s">
        <v>30</v>
      </c>
      <c r="Q20" s="9"/>
    </row>
    <row r="21" spans="1:17" ht="25.5" customHeight="1">
      <c r="A21" s="24" t="s">
        <v>25</v>
      </c>
      <c r="B21" s="505" t="s">
        <v>26</v>
      </c>
      <c r="C21" s="506"/>
      <c r="D21" s="506"/>
      <c r="E21" s="506"/>
      <c r="F21" s="506"/>
      <c r="G21" s="507"/>
      <c r="H21" s="505" t="s">
        <v>28</v>
      </c>
      <c r="I21" s="507"/>
      <c r="J21" s="634" t="s">
        <v>190</v>
      </c>
      <c r="K21" s="635"/>
      <c r="L21" s="505" t="s">
        <v>39</v>
      </c>
      <c r="M21" s="506"/>
      <c r="N21" s="507"/>
      <c r="O21" s="505" t="s">
        <v>37</v>
      </c>
      <c r="P21" s="506"/>
      <c r="Q21" s="507"/>
    </row>
    <row r="22" spans="1:17" ht="12.75">
      <c r="A22" s="24">
        <v>1</v>
      </c>
      <c r="B22" s="505">
        <v>2</v>
      </c>
      <c r="C22" s="506"/>
      <c r="D22" s="506"/>
      <c r="E22" s="506"/>
      <c r="F22" s="506"/>
      <c r="G22" s="507"/>
      <c r="H22" s="505">
        <v>3</v>
      </c>
      <c r="I22" s="507"/>
      <c r="J22" s="505">
        <v>4</v>
      </c>
      <c r="K22" s="507"/>
      <c r="L22" s="505">
        <v>5</v>
      </c>
      <c r="M22" s="506"/>
      <c r="N22" s="507"/>
      <c r="O22" s="505">
        <v>6</v>
      </c>
      <c r="P22" s="506"/>
      <c r="Q22" s="507"/>
    </row>
    <row r="23" spans="1:17" ht="28.5" customHeight="1">
      <c r="A23" s="24">
        <v>1</v>
      </c>
      <c r="B23" s="608" t="s">
        <v>224</v>
      </c>
      <c r="C23" s="609"/>
      <c r="D23" s="609"/>
      <c r="E23" s="609"/>
      <c r="F23" s="609"/>
      <c r="G23" s="610"/>
      <c r="H23" s="603" t="s">
        <v>230</v>
      </c>
      <c r="I23" s="604"/>
      <c r="J23" s="490" t="s">
        <v>217</v>
      </c>
      <c r="K23" s="492"/>
      <c r="L23" s="488" t="s">
        <v>217</v>
      </c>
      <c r="M23" s="494"/>
      <c r="N23" s="489"/>
      <c r="O23" s="641"/>
      <c r="P23" s="642"/>
      <c r="Q23" s="643"/>
    </row>
    <row r="24" spans="1:17" ht="12.75" customHeight="1">
      <c r="A24" s="521" t="s">
        <v>57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3"/>
      <c r="O24" s="583">
        <f>O23</f>
        <v>0</v>
      </c>
      <c r="P24" s="584"/>
      <c r="Q24" s="585"/>
    </row>
    <row r="25" spans="1:17" ht="12.75" hidden="1" outlineLevel="1">
      <c r="A25" s="594" t="s">
        <v>72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</row>
    <row r="26" spans="1:17" ht="12.75" hidden="1" outlineLevel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37"/>
      <c r="M26" s="137"/>
      <c r="N26" s="137"/>
      <c r="O26" s="9"/>
      <c r="P26" s="14" t="s">
        <v>30</v>
      </c>
      <c r="Q26" s="9"/>
    </row>
    <row r="27" spans="1:17" ht="25.5" hidden="1" outlineLevel="1">
      <c r="A27" s="24" t="s">
        <v>25</v>
      </c>
      <c r="B27" s="504" t="s">
        <v>26</v>
      </c>
      <c r="C27" s="504"/>
      <c r="D27" s="504"/>
      <c r="E27" s="504"/>
      <c r="F27" s="504"/>
      <c r="G27" s="504"/>
      <c r="H27" s="504" t="s">
        <v>28</v>
      </c>
      <c r="I27" s="504"/>
      <c r="J27" s="488" t="s">
        <v>190</v>
      </c>
      <c r="K27" s="489"/>
      <c r="L27" s="579" t="s">
        <v>39</v>
      </c>
      <c r="M27" s="579"/>
      <c r="N27" s="579"/>
      <c r="O27" s="505" t="s">
        <v>37</v>
      </c>
      <c r="P27" s="506"/>
      <c r="Q27" s="507"/>
    </row>
    <row r="28" spans="1:17" ht="12.75" hidden="1" outlineLevel="1">
      <c r="A28" s="24">
        <v>1</v>
      </c>
      <c r="B28" s="504">
        <v>2</v>
      </c>
      <c r="C28" s="504"/>
      <c r="D28" s="504"/>
      <c r="E28" s="504"/>
      <c r="F28" s="504"/>
      <c r="G28" s="504"/>
      <c r="H28" s="504">
        <v>3</v>
      </c>
      <c r="I28" s="504"/>
      <c r="J28" s="504">
        <v>4</v>
      </c>
      <c r="K28" s="504"/>
      <c r="L28" s="504">
        <v>5</v>
      </c>
      <c r="M28" s="504"/>
      <c r="N28" s="504"/>
      <c r="O28" s="505">
        <v>6</v>
      </c>
      <c r="P28" s="506"/>
      <c r="Q28" s="507"/>
    </row>
    <row r="29" spans="1:17" ht="49.5" customHeight="1" hidden="1" outlineLevel="1">
      <c r="A29" s="24">
        <v>1</v>
      </c>
      <c r="B29" s="485" t="s">
        <v>188</v>
      </c>
      <c r="C29" s="486"/>
      <c r="D29" s="486"/>
      <c r="E29" s="486"/>
      <c r="F29" s="486"/>
      <c r="G29" s="487"/>
      <c r="H29" s="578" t="s">
        <v>213</v>
      </c>
      <c r="I29" s="578"/>
      <c r="J29" s="529">
        <v>16</v>
      </c>
      <c r="K29" s="529"/>
      <c r="L29" s="529">
        <v>318</v>
      </c>
      <c r="M29" s="529"/>
      <c r="N29" s="529"/>
      <c r="O29" s="636"/>
      <c r="P29" s="637"/>
      <c r="Q29" s="638"/>
    </row>
    <row r="30" spans="1:20" ht="12.75" hidden="1" outlineLevel="1">
      <c r="A30" s="24">
        <v>2</v>
      </c>
      <c r="B30" s="608" t="s">
        <v>189</v>
      </c>
      <c r="C30" s="609"/>
      <c r="D30" s="609"/>
      <c r="E30" s="609"/>
      <c r="F30" s="609"/>
      <c r="G30" s="610"/>
      <c r="H30" s="578" t="s">
        <v>213</v>
      </c>
      <c r="I30" s="578"/>
      <c r="J30" s="490">
        <v>1</v>
      </c>
      <c r="K30" s="492"/>
      <c r="L30" s="490">
        <v>2000</v>
      </c>
      <c r="M30" s="491"/>
      <c r="N30" s="492"/>
      <c r="O30" s="636"/>
      <c r="P30" s="637"/>
      <c r="Q30" s="638"/>
      <c r="T30" s="45"/>
    </row>
    <row r="31" spans="1:20" ht="12.75" hidden="1" outlineLevel="1">
      <c r="A31" s="24">
        <v>3</v>
      </c>
      <c r="B31" s="608" t="s">
        <v>191</v>
      </c>
      <c r="C31" s="609"/>
      <c r="D31" s="609"/>
      <c r="E31" s="609"/>
      <c r="F31" s="609"/>
      <c r="G31" s="610"/>
      <c r="H31" s="603" t="s">
        <v>213</v>
      </c>
      <c r="I31" s="604"/>
      <c r="J31" s="490">
        <v>1</v>
      </c>
      <c r="K31" s="492"/>
      <c r="L31" s="490">
        <v>10000</v>
      </c>
      <c r="M31" s="491"/>
      <c r="N31" s="492"/>
      <c r="O31" s="636"/>
      <c r="P31" s="637"/>
      <c r="Q31" s="638"/>
      <c r="T31" s="45"/>
    </row>
    <row r="32" spans="1:17" ht="12.75" customHeight="1" hidden="1" outlineLevel="1">
      <c r="A32" s="521" t="s">
        <v>57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3"/>
      <c r="O32" s="583">
        <f>O29+O30+O31</f>
        <v>0</v>
      </c>
      <c r="P32" s="584"/>
      <c r="Q32" s="585"/>
    </row>
    <row r="33" ht="12.75" collapsed="1"/>
    <row r="35" spans="1:12" ht="12.75">
      <c r="A35" s="20" t="s">
        <v>194</v>
      </c>
      <c r="B35" s="13"/>
      <c r="C35" s="13"/>
      <c r="D35" s="8"/>
      <c r="E35" s="8"/>
      <c r="F35" s="8"/>
      <c r="G35" s="18"/>
      <c r="H35" s="546">
        <f>O17+O24</f>
        <v>0</v>
      </c>
      <c r="I35" s="546"/>
      <c r="J35" s="546"/>
      <c r="K35" s="18"/>
      <c r="L35" s="18"/>
    </row>
    <row r="36" spans="1:12" ht="12.75">
      <c r="A36" s="17"/>
      <c r="B36" s="18"/>
      <c r="C36" s="18"/>
      <c r="D36" s="18"/>
      <c r="E36" s="18"/>
      <c r="F36" s="18"/>
      <c r="G36" s="18"/>
      <c r="H36" s="19"/>
      <c r="I36" s="19"/>
      <c r="J36" s="18"/>
      <c r="K36" s="18"/>
      <c r="L36" s="18"/>
    </row>
    <row r="37" spans="1:12" ht="12.75">
      <c r="A37" s="17"/>
      <c r="B37" s="21"/>
      <c r="C37" s="21"/>
      <c r="D37" s="21"/>
      <c r="E37" s="21"/>
      <c r="F37" s="21"/>
      <c r="G37" s="21"/>
      <c r="H37" s="19"/>
      <c r="I37" s="19"/>
      <c r="J37" s="18"/>
      <c r="K37" s="18"/>
      <c r="L37" s="18"/>
    </row>
    <row r="38" spans="1:12" ht="12.75">
      <c r="A38" s="22" t="s">
        <v>94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60</v>
      </c>
      <c r="L38" s="22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2" t="s">
        <v>95</v>
      </c>
      <c r="B40" s="8"/>
      <c r="C40" s="8"/>
      <c r="D40" s="8"/>
      <c r="E40" s="8"/>
      <c r="F40" s="8"/>
      <c r="G40" s="8"/>
      <c r="H40" s="22"/>
      <c r="I40" s="22"/>
      <c r="J40" s="22"/>
      <c r="K40" s="8" t="s">
        <v>129</v>
      </c>
      <c r="L40" s="22"/>
    </row>
    <row r="41" spans="1:12" ht="12.75">
      <c r="A41" s="23" t="s">
        <v>61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79">
    <mergeCell ref="J23:K23"/>
    <mergeCell ref="O24:Q24"/>
    <mergeCell ref="J22:K22"/>
    <mergeCell ref="H21:I21"/>
    <mergeCell ref="J21:K21"/>
    <mergeCell ref="L21:N21"/>
    <mergeCell ref="L22:N22"/>
    <mergeCell ref="O22:Q22"/>
    <mergeCell ref="O21:Q21"/>
    <mergeCell ref="B22:G22"/>
    <mergeCell ref="H22:I22"/>
    <mergeCell ref="L15:N15"/>
    <mergeCell ref="O16:Q16"/>
    <mergeCell ref="A17:N17"/>
    <mergeCell ref="O23:Q23"/>
    <mergeCell ref="L23:N23"/>
    <mergeCell ref="O17:Q17"/>
    <mergeCell ref="B23:G23"/>
    <mergeCell ref="H23:I23"/>
    <mergeCell ref="O13:Q13"/>
    <mergeCell ref="B15:G15"/>
    <mergeCell ref="H15:I15"/>
    <mergeCell ref="B14:G14"/>
    <mergeCell ref="H14:I14"/>
    <mergeCell ref="L16:N16"/>
    <mergeCell ref="J15:K15"/>
    <mergeCell ref="J16:K16"/>
    <mergeCell ref="B16:G16"/>
    <mergeCell ref="H16:I16"/>
    <mergeCell ref="K2:Q3"/>
    <mergeCell ref="A10:Q10"/>
    <mergeCell ref="A2:F3"/>
    <mergeCell ref="E6:K6"/>
    <mergeCell ref="E8:K8"/>
    <mergeCell ref="B12:G12"/>
    <mergeCell ref="H12:I12"/>
    <mergeCell ref="J12:K12"/>
    <mergeCell ref="L12:N12"/>
    <mergeCell ref="O12:Q12"/>
    <mergeCell ref="O27:Q27"/>
    <mergeCell ref="O29:Q29"/>
    <mergeCell ref="J14:K14"/>
    <mergeCell ref="L14:N14"/>
    <mergeCell ref="O14:Q14"/>
    <mergeCell ref="A19:Q19"/>
    <mergeCell ref="B21:G21"/>
    <mergeCell ref="J28:K28"/>
    <mergeCell ref="L28:N28"/>
    <mergeCell ref="H27:I27"/>
    <mergeCell ref="J27:K27"/>
    <mergeCell ref="L27:N27"/>
    <mergeCell ref="J13:K13"/>
    <mergeCell ref="L13:N13"/>
    <mergeCell ref="A24:N24"/>
    <mergeCell ref="B13:G13"/>
    <mergeCell ref="H13:I13"/>
    <mergeCell ref="A25:Q25"/>
    <mergeCell ref="B27:G27"/>
    <mergeCell ref="O15:Q15"/>
    <mergeCell ref="L30:N30"/>
    <mergeCell ref="B31:G31"/>
    <mergeCell ref="H31:I31"/>
    <mergeCell ref="J31:K31"/>
    <mergeCell ref="O28:Q28"/>
    <mergeCell ref="B29:G29"/>
    <mergeCell ref="H29:I29"/>
    <mergeCell ref="J29:K29"/>
    <mergeCell ref="B28:G28"/>
    <mergeCell ref="H28:I28"/>
    <mergeCell ref="A32:N32"/>
    <mergeCell ref="O30:Q30"/>
    <mergeCell ref="L29:N29"/>
    <mergeCell ref="L31:N31"/>
    <mergeCell ref="H35:J35"/>
    <mergeCell ref="O32:Q32"/>
    <mergeCell ref="O31:Q31"/>
    <mergeCell ref="B30:G30"/>
    <mergeCell ref="H30:I30"/>
    <mergeCell ref="J30:K30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95"/>
  <sheetViews>
    <sheetView zoomScalePageLayoutView="0" workbookViewId="0" topLeftCell="A60">
      <selection activeCell="I90" sqref="I90"/>
    </sheetView>
  </sheetViews>
  <sheetFormatPr defaultColWidth="9.00390625" defaultRowHeight="12.75"/>
  <cols>
    <col min="1" max="1" width="38.75390625" style="6" customWidth="1"/>
    <col min="2" max="2" width="6.25390625" style="6" customWidth="1"/>
    <col min="3" max="3" width="7.00390625" style="6" customWidth="1"/>
    <col min="4" max="4" width="6.75390625" style="6" customWidth="1"/>
    <col min="5" max="5" width="13.125" style="6" customWidth="1"/>
    <col min="6" max="6" width="6.25390625" style="6" customWidth="1"/>
    <col min="7" max="7" width="7.25390625" style="6" customWidth="1"/>
    <col min="8" max="8" width="7.00390625" style="6" customWidth="1"/>
    <col min="9" max="9" width="12.125" style="52" customWidth="1"/>
    <col min="10" max="10" width="9.375" style="6" customWidth="1"/>
    <col min="11" max="11" width="10.875" style="6" customWidth="1"/>
    <col min="12" max="12" width="10.625" style="6" customWidth="1"/>
    <col min="13" max="13" width="11.75390625" style="0" bestFit="1" customWidth="1"/>
  </cols>
  <sheetData>
    <row r="1" spans="1:10" ht="12.75">
      <c r="A1" s="41" t="s">
        <v>104</v>
      </c>
      <c r="B1" s="41"/>
      <c r="C1" s="41"/>
      <c r="D1" s="41"/>
      <c r="E1" s="41"/>
      <c r="F1" s="41" t="s">
        <v>112</v>
      </c>
      <c r="G1" s="41"/>
      <c r="H1" s="41"/>
      <c r="I1" s="47"/>
      <c r="J1" s="41"/>
    </row>
    <row r="2" spans="1:10" ht="12.75" customHeight="1">
      <c r="A2" s="418" t="s">
        <v>127</v>
      </c>
      <c r="B2" s="41"/>
      <c r="C2" s="41"/>
      <c r="D2" s="41"/>
      <c r="E2" s="41"/>
      <c r="F2" s="418" t="s">
        <v>131</v>
      </c>
      <c r="G2" s="418"/>
      <c r="H2" s="418"/>
      <c r="I2" s="418"/>
      <c r="J2" s="418"/>
    </row>
    <row r="3" spans="1:10" ht="12.75">
      <c r="A3" s="418"/>
      <c r="B3" s="41"/>
      <c r="C3" s="41"/>
      <c r="D3" s="41"/>
      <c r="E3" s="41"/>
      <c r="F3" s="418"/>
      <c r="G3" s="418"/>
      <c r="H3" s="418"/>
      <c r="I3" s="418"/>
      <c r="J3" s="418"/>
    </row>
    <row r="4" spans="1:10" ht="12.75">
      <c r="A4" s="41" t="s">
        <v>128</v>
      </c>
      <c r="B4" s="41"/>
      <c r="C4" s="41"/>
      <c r="D4" s="41"/>
      <c r="E4" s="41"/>
      <c r="F4" s="41" t="s">
        <v>132</v>
      </c>
      <c r="G4" s="41"/>
      <c r="H4" s="41"/>
      <c r="I4" s="47"/>
      <c r="J4" s="41"/>
    </row>
    <row r="5" spans="1:10" ht="12.75">
      <c r="A5" s="41" t="s">
        <v>105</v>
      </c>
      <c r="B5" s="41"/>
      <c r="C5" s="41"/>
      <c r="D5" s="41"/>
      <c r="E5" s="41"/>
      <c r="F5" s="41" t="s">
        <v>66</v>
      </c>
      <c r="G5" s="41"/>
      <c r="H5" s="41"/>
      <c r="I5" s="47"/>
      <c r="J5" s="41"/>
    </row>
    <row r="6" spans="1:10" ht="12.75">
      <c r="A6" s="41"/>
      <c r="B6" s="41"/>
      <c r="C6" s="41"/>
      <c r="D6" s="41"/>
      <c r="E6" s="41"/>
      <c r="F6" s="41"/>
      <c r="G6" s="41"/>
      <c r="H6" s="41"/>
      <c r="I6" s="47"/>
      <c r="J6" s="41"/>
    </row>
    <row r="7" spans="1:10" ht="12.75">
      <c r="A7" s="41"/>
      <c r="B7" s="41"/>
      <c r="C7" s="41"/>
      <c r="D7" s="41"/>
      <c r="E7" s="41"/>
      <c r="F7" s="41"/>
      <c r="G7" s="41"/>
      <c r="H7" s="419" t="s">
        <v>3</v>
      </c>
      <c r="I7" s="420"/>
      <c r="J7" s="61">
        <v>501012</v>
      </c>
    </row>
    <row r="8" spans="1:10" ht="12.75">
      <c r="A8" s="62"/>
      <c r="B8" s="41"/>
      <c r="C8" s="41"/>
      <c r="D8" s="41"/>
      <c r="E8" s="41"/>
      <c r="F8" s="41"/>
      <c r="G8" s="41"/>
      <c r="H8" s="419" t="s">
        <v>4</v>
      </c>
      <c r="I8" s="420"/>
      <c r="J8" s="431"/>
    </row>
    <row r="9" spans="1:10" ht="12.75">
      <c r="A9" s="421" t="s">
        <v>195</v>
      </c>
      <c r="B9" s="421"/>
      <c r="C9" s="421"/>
      <c r="D9" s="421"/>
      <c r="E9" s="421"/>
      <c r="F9" s="421"/>
      <c r="G9" s="421"/>
      <c r="H9" s="419"/>
      <c r="I9" s="420"/>
      <c r="J9" s="431"/>
    </row>
    <row r="10" spans="1:10" ht="12.75">
      <c r="A10" s="423" t="s">
        <v>196</v>
      </c>
      <c r="B10" s="423"/>
      <c r="C10" s="423"/>
      <c r="D10" s="423"/>
      <c r="E10" s="423"/>
      <c r="F10" s="423"/>
      <c r="G10" s="423"/>
      <c r="H10" s="419" t="s">
        <v>5</v>
      </c>
      <c r="I10" s="420"/>
      <c r="J10" s="61"/>
    </row>
    <row r="11" spans="1:10" ht="12.75" customHeight="1">
      <c r="A11" s="41" t="s">
        <v>73</v>
      </c>
      <c r="B11" s="418" t="s">
        <v>174</v>
      </c>
      <c r="C11" s="418"/>
      <c r="D11" s="418"/>
      <c r="E11" s="418"/>
      <c r="F11" s="418"/>
      <c r="G11" s="418"/>
      <c r="H11" s="424" t="s">
        <v>6</v>
      </c>
      <c r="I11" s="425"/>
      <c r="J11" s="431"/>
    </row>
    <row r="12" spans="1:10" ht="12.75">
      <c r="A12" s="41"/>
      <c r="B12" s="41"/>
      <c r="C12" s="41"/>
      <c r="D12" s="41"/>
      <c r="E12" s="41"/>
      <c r="F12" s="41"/>
      <c r="G12" s="41"/>
      <c r="H12" s="64"/>
      <c r="I12" s="48"/>
      <c r="J12" s="431"/>
    </row>
    <row r="13" spans="1:10" ht="12.75" customHeight="1">
      <c r="A13" s="65" t="s">
        <v>11</v>
      </c>
      <c r="B13" s="417" t="s">
        <v>85</v>
      </c>
      <c r="C13" s="417"/>
      <c r="D13" s="417"/>
      <c r="E13" s="417"/>
      <c r="F13" s="417"/>
      <c r="G13" s="417"/>
      <c r="H13" s="424" t="s">
        <v>6</v>
      </c>
      <c r="I13" s="425"/>
      <c r="J13" s="431"/>
    </row>
    <row r="14" spans="1:10" ht="12.75">
      <c r="A14" s="41"/>
      <c r="B14" s="41"/>
      <c r="C14" s="41"/>
      <c r="D14" s="41"/>
      <c r="E14" s="41"/>
      <c r="F14" s="41"/>
      <c r="G14" s="41"/>
      <c r="H14" s="66"/>
      <c r="I14" s="49"/>
      <c r="J14" s="431"/>
    </row>
    <row r="15" spans="1:10" ht="12.75" customHeight="1">
      <c r="A15" s="65" t="s">
        <v>0</v>
      </c>
      <c r="B15" s="417" t="s">
        <v>85</v>
      </c>
      <c r="C15" s="417"/>
      <c r="D15" s="417"/>
      <c r="E15" s="417"/>
      <c r="F15" s="417"/>
      <c r="G15" s="417"/>
      <c r="H15" s="419" t="s">
        <v>7</v>
      </c>
      <c r="I15" s="420"/>
      <c r="J15" s="61"/>
    </row>
    <row r="16" spans="1:10" ht="12.75">
      <c r="A16" s="41" t="s">
        <v>1</v>
      </c>
      <c r="B16" s="41"/>
      <c r="C16" s="41"/>
      <c r="D16" s="41"/>
      <c r="E16" s="41"/>
      <c r="F16" s="41"/>
      <c r="G16" s="41"/>
      <c r="H16" s="419" t="s">
        <v>8</v>
      </c>
      <c r="I16" s="420"/>
      <c r="J16" s="61"/>
    </row>
    <row r="17" spans="1:10" ht="12.75">
      <c r="A17" s="41" t="s">
        <v>2</v>
      </c>
      <c r="B17" s="426" t="s">
        <v>59</v>
      </c>
      <c r="C17" s="426"/>
      <c r="D17" s="426"/>
      <c r="E17" s="426"/>
      <c r="F17" s="426"/>
      <c r="G17" s="426"/>
      <c r="H17" s="419" t="s">
        <v>9</v>
      </c>
      <c r="I17" s="420"/>
      <c r="J17" s="431">
        <v>383</v>
      </c>
    </row>
    <row r="18" spans="1:10" ht="12.75">
      <c r="A18" s="41"/>
      <c r="B18" s="41"/>
      <c r="C18" s="41"/>
      <c r="D18" s="41"/>
      <c r="E18" s="41"/>
      <c r="F18" s="41"/>
      <c r="G18" s="41"/>
      <c r="H18" s="419"/>
      <c r="I18" s="420"/>
      <c r="J18" s="431"/>
    </row>
    <row r="19" spans="1:10" ht="12.75">
      <c r="A19" s="41"/>
      <c r="B19" s="41"/>
      <c r="C19" s="41"/>
      <c r="D19" s="41"/>
      <c r="E19" s="41"/>
      <c r="F19" s="41"/>
      <c r="G19" s="41"/>
      <c r="H19" s="419" t="s">
        <v>10</v>
      </c>
      <c r="I19" s="420"/>
      <c r="J19" s="67"/>
    </row>
    <row r="20" spans="1:12" ht="12.75" customHeight="1">
      <c r="A20" s="427" t="s">
        <v>12</v>
      </c>
      <c r="B20" s="427" t="s">
        <v>13</v>
      </c>
      <c r="C20" s="428" t="s">
        <v>14</v>
      </c>
      <c r="D20" s="428"/>
      <c r="E20" s="428"/>
      <c r="F20" s="428"/>
      <c r="G20" s="428"/>
      <c r="H20" s="428"/>
      <c r="I20" s="427" t="s">
        <v>21</v>
      </c>
      <c r="J20" s="427"/>
      <c r="K20" s="430" t="s">
        <v>169</v>
      </c>
      <c r="L20" s="430" t="s">
        <v>170</v>
      </c>
    </row>
    <row r="21" spans="1:12" ht="76.5">
      <c r="A21" s="427"/>
      <c r="B21" s="427"/>
      <c r="C21" s="63" t="s">
        <v>15</v>
      </c>
      <c r="D21" s="63" t="s">
        <v>16</v>
      </c>
      <c r="E21" s="63" t="s">
        <v>17</v>
      </c>
      <c r="F21" s="63" t="s">
        <v>18</v>
      </c>
      <c r="G21" s="63" t="s">
        <v>19</v>
      </c>
      <c r="H21" s="63" t="s">
        <v>20</v>
      </c>
      <c r="I21" s="50" t="s">
        <v>22</v>
      </c>
      <c r="J21" s="63" t="s">
        <v>23</v>
      </c>
      <c r="K21" s="430"/>
      <c r="L21" s="430"/>
    </row>
    <row r="22" spans="1:12" ht="13.5" thickBot="1">
      <c r="A22" s="68">
        <v>1</v>
      </c>
      <c r="B22" s="68">
        <v>2</v>
      </c>
      <c r="C22" s="68">
        <v>3</v>
      </c>
      <c r="D22" s="68">
        <v>4</v>
      </c>
      <c r="E22" s="68">
        <v>5</v>
      </c>
      <c r="F22" s="68">
        <v>6</v>
      </c>
      <c r="G22" s="68">
        <v>7</v>
      </c>
      <c r="H22" s="68">
        <v>8</v>
      </c>
      <c r="I22" s="186">
        <v>9</v>
      </c>
      <c r="J22" s="68">
        <v>10</v>
      </c>
      <c r="K22" s="187">
        <v>11</v>
      </c>
      <c r="L22" s="187">
        <v>12</v>
      </c>
    </row>
    <row r="23" spans="1:12" ht="14.25" thickBot="1">
      <c r="A23" s="69" t="s">
        <v>133</v>
      </c>
      <c r="B23" s="70" t="s">
        <v>49</v>
      </c>
      <c r="C23" s="71" t="s">
        <v>31</v>
      </c>
      <c r="D23" s="72"/>
      <c r="E23" s="72"/>
      <c r="F23" s="72"/>
      <c r="G23" s="72"/>
      <c r="H23" s="72"/>
      <c r="I23" s="73">
        <f>I24+I83</f>
        <v>954291.5</v>
      </c>
      <c r="J23" s="73"/>
      <c r="K23" s="73" t="e">
        <f>K24+K83</f>
        <v>#REF!</v>
      </c>
      <c r="L23" s="73" t="e">
        <f>L24+L83</f>
        <v>#REF!</v>
      </c>
    </row>
    <row r="24" spans="1:12" ht="14.25" thickBot="1">
      <c r="A24" s="69" t="s">
        <v>134</v>
      </c>
      <c r="B24" s="74">
        <f>B23+1</f>
        <v>2</v>
      </c>
      <c r="C24" s="71" t="s">
        <v>31</v>
      </c>
      <c r="D24" s="71" t="s">
        <v>53</v>
      </c>
      <c r="E24" s="72"/>
      <c r="F24" s="72"/>
      <c r="G24" s="72"/>
      <c r="H24" s="72"/>
      <c r="I24" s="73">
        <f>I25+I33+I37+I67+I70+I76+I6+I60+I65</f>
        <v>949701.5</v>
      </c>
      <c r="J24" s="73"/>
      <c r="K24" s="73" t="e">
        <f>K25+K33+K37+K67+K70+K76+K6+K60+K65</f>
        <v>#REF!</v>
      </c>
      <c r="L24" s="73" t="e">
        <f>L25+L33+L37+L67+L70+L76+L6+L60+L65</f>
        <v>#REF!</v>
      </c>
    </row>
    <row r="25" spans="1:13" s="1" customFormat="1" ht="38.25">
      <c r="A25" s="75" t="s">
        <v>135</v>
      </c>
      <c r="B25" s="76">
        <f aca="true" t="shared" si="0" ref="B25:B88">B24+1</f>
        <v>3</v>
      </c>
      <c r="C25" s="77" t="s">
        <v>31</v>
      </c>
      <c r="D25" s="77" t="s">
        <v>53</v>
      </c>
      <c r="E25" s="77" t="s">
        <v>136</v>
      </c>
      <c r="F25" s="77"/>
      <c r="G25" s="78"/>
      <c r="H25" s="78"/>
      <c r="I25" s="79">
        <v>13300</v>
      </c>
      <c r="J25" s="79"/>
      <c r="K25" s="79">
        <f>K26</f>
        <v>0</v>
      </c>
      <c r="L25" s="79">
        <f>L26</f>
        <v>0</v>
      </c>
      <c r="M25" s="53"/>
    </row>
    <row r="26" spans="1:12" ht="27">
      <c r="A26" s="80" t="s">
        <v>137</v>
      </c>
      <c r="B26" s="81">
        <f t="shared" si="0"/>
        <v>4</v>
      </c>
      <c r="C26" s="82" t="s">
        <v>31</v>
      </c>
      <c r="D26" s="82" t="s">
        <v>53</v>
      </c>
      <c r="E26" s="82" t="s">
        <v>138</v>
      </c>
      <c r="F26" s="82"/>
      <c r="G26" s="83"/>
      <c r="H26" s="83"/>
      <c r="I26" s="84">
        <v>13300</v>
      </c>
      <c r="J26" s="84"/>
      <c r="K26" s="84">
        <f>K27</f>
        <v>0</v>
      </c>
      <c r="L26" s="84">
        <f>L27</f>
        <v>0</v>
      </c>
    </row>
    <row r="27" spans="1:12" ht="27">
      <c r="A27" s="80" t="s">
        <v>139</v>
      </c>
      <c r="B27" s="81">
        <f t="shared" si="0"/>
        <v>5</v>
      </c>
      <c r="C27" s="82" t="s">
        <v>31</v>
      </c>
      <c r="D27" s="82" t="s">
        <v>53</v>
      </c>
      <c r="E27" s="82" t="s">
        <v>140</v>
      </c>
      <c r="F27" s="82"/>
      <c r="G27" s="83"/>
      <c r="H27" s="83"/>
      <c r="I27" s="84">
        <v>13300</v>
      </c>
      <c r="J27" s="84"/>
      <c r="K27" s="84">
        <f>K29+K32</f>
        <v>0</v>
      </c>
      <c r="L27" s="84">
        <f>L29+L32</f>
        <v>0</v>
      </c>
    </row>
    <row r="28" spans="1:12" ht="13.5">
      <c r="A28" s="85" t="s">
        <v>40</v>
      </c>
      <c r="B28" s="81">
        <f t="shared" si="0"/>
        <v>6</v>
      </c>
      <c r="C28" s="86" t="s">
        <v>31</v>
      </c>
      <c r="D28" s="86" t="s">
        <v>53</v>
      </c>
      <c r="E28" s="86" t="s">
        <v>140</v>
      </c>
      <c r="F28" s="86" t="s">
        <v>75</v>
      </c>
      <c r="G28" s="87">
        <v>220</v>
      </c>
      <c r="H28" s="87"/>
      <c r="I28" s="88"/>
      <c r="J28" s="87"/>
      <c r="K28" s="188"/>
      <c r="L28" s="189"/>
    </row>
    <row r="29" spans="1:13" ht="13.5">
      <c r="A29" s="89" t="s">
        <v>44</v>
      </c>
      <c r="B29" s="81">
        <f t="shared" si="0"/>
        <v>7</v>
      </c>
      <c r="C29" s="90" t="s">
        <v>31</v>
      </c>
      <c r="D29" s="90" t="s">
        <v>53</v>
      </c>
      <c r="E29" s="90" t="s">
        <v>140</v>
      </c>
      <c r="F29" s="90" t="s">
        <v>77</v>
      </c>
      <c r="G29" s="91">
        <v>225</v>
      </c>
      <c r="H29" s="91"/>
      <c r="I29" s="92">
        <v>11000</v>
      </c>
      <c r="J29" s="91"/>
      <c r="K29" s="188">
        <v>0</v>
      </c>
      <c r="L29" s="189">
        <v>0</v>
      </c>
      <c r="M29" s="54"/>
    </row>
    <row r="30" spans="1:12" ht="13.5">
      <c r="A30" s="93" t="s">
        <v>46</v>
      </c>
      <c r="B30" s="81">
        <f t="shared" si="0"/>
        <v>8</v>
      </c>
      <c r="C30" s="86" t="s">
        <v>31</v>
      </c>
      <c r="D30" s="86" t="s">
        <v>53</v>
      </c>
      <c r="E30" s="86" t="s">
        <v>140</v>
      </c>
      <c r="F30" s="86" t="s">
        <v>75</v>
      </c>
      <c r="G30" s="87">
        <v>300</v>
      </c>
      <c r="H30" s="87"/>
      <c r="I30" s="88"/>
      <c r="J30" s="87"/>
      <c r="K30" s="190"/>
      <c r="L30" s="191"/>
    </row>
    <row r="31" spans="1:12" ht="13.5">
      <c r="A31" s="94" t="s">
        <v>47</v>
      </c>
      <c r="B31" s="81">
        <f t="shared" si="0"/>
        <v>9</v>
      </c>
      <c r="C31" s="90" t="s">
        <v>31</v>
      </c>
      <c r="D31" s="90" t="s">
        <v>53</v>
      </c>
      <c r="E31" s="90" t="s">
        <v>140</v>
      </c>
      <c r="F31" s="90" t="s">
        <v>77</v>
      </c>
      <c r="G31" s="91">
        <v>310</v>
      </c>
      <c r="H31" s="91"/>
      <c r="I31" s="92"/>
      <c r="J31" s="91"/>
      <c r="K31" s="188"/>
      <c r="L31" s="189"/>
    </row>
    <row r="32" spans="1:13" ht="14.25" thickBot="1">
      <c r="A32" s="95" t="s">
        <v>48</v>
      </c>
      <c r="B32" s="96">
        <f t="shared" si="0"/>
        <v>10</v>
      </c>
      <c r="C32" s="97" t="s">
        <v>31</v>
      </c>
      <c r="D32" s="97" t="s">
        <v>53</v>
      </c>
      <c r="E32" s="97" t="s">
        <v>140</v>
      </c>
      <c r="F32" s="97" t="s">
        <v>77</v>
      </c>
      <c r="G32" s="98">
        <v>340</v>
      </c>
      <c r="H32" s="98"/>
      <c r="I32" s="99">
        <v>2300</v>
      </c>
      <c r="J32" s="98"/>
      <c r="K32" s="192">
        <v>0</v>
      </c>
      <c r="L32" s="193">
        <v>0</v>
      </c>
      <c r="M32" s="54"/>
    </row>
    <row r="33" spans="1:12" ht="54">
      <c r="A33" s="100" t="s">
        <v>162</v>
      </c>
      <c r="B33" s="101">
        <f t="shared" si="0"/>
        <v>11</v>
      </c>
      <c r="C33" s="102" t="s">
        <v>31</v>
      </c>
      <c r="D33" s="102" t="s">
        <v>53</v>
      </c>
      <c r="E33" s="102" t="s">
        <v>163</v>
      </c>
      <c r="F33" s="102"/>
      <c r="G33" s="103"/>
      <c r="H33" s="103"/>
      <c r="I33" s="104">
        <v>0</v>
      </c>
      <c r="J33" s="104"/>
      <c r="K33" s="104">
        <v>0</v>
      </c>
      <c r="L33" s="104">
        <v>0</v>
      </c>
    </row>
    <row r="34" spans="1:12" ht="26.25">
      <c r="A34" s="105" t="s">
        <v>164</v>
      </c>
      <c r="B34" s="81">
        <f t="shared" si="0"/>
        <v>12</v>
      </c>
      <c r="C34" s="106" t="s">
        <v>31</v>
      </c>
      <c r="D34" s="106" t="s">
        <v>53</v>
      </c>
      <c r="E34" s="106" t="s">
        <v>165</v>
      </c>
      <c r="F34" s="90"/>
      <c r="G34" s="91"/>
      <c r="H34" s="91"/>
      <c r="I34" s="92">
        <v>0</v>
      </c>
      <c r="J34" s="92"/>
      <c r="K34" s="92">
        <v>0</v>
      </c>
      <c r="L34" s="92">
        <v>0</v>
      </c>
    </row>
    <row r="35" spans="1:12" ht="26.25">
      <c r="A35" s="105" t="s">
        <v>126</v>
      </c>
      <c r="B35" s="81">
        <f t="shared" si="0"/>
        <v>13</v>
      </c>
      <c r="C35" s="106" t="s">
        <v>31</v>
      </c>
      <c r="D35" s="106" t="s">
        <v>53</v>
      </c>
      <c r="E35" s="107">
        <v>1300100150</v>
      </c>
      <c r="F35" s="107">
        <v>240</v>
      </c>
      <c r="G35" s="107"/>
      <c r="H35" s="5"/>
      <c r="I35" s="108">
        <v>0</v>
      </c>
      <c r="J35" s="108"/>
      <c r="K35" s="108">
        <v>0</v>
      </c>
      <c r="L35" s="108">
        <v>0</v>
      </c>
    </row>
    <row r="36" spans="1:13" ht="14.25" thickBot="1">
      <c r="A36" s="109" t="s">
        <v>44</v>
      </c>
      <c r="B36" s="96">
        <f t="shared" si="0"/>
        <v>14</v>
      </c>
      <c r="C36" s="97" t="s">
        <v>31</v>
      </c>
      <c r="D36" s="97" t="s">
        <v>53</v>
      </c>
      <c r="E36" s="110">
        <v>1300100150</v>
      </c>
      <c r="F36" s="110">
        <v>244</v>
      </c>
      <c r="G36" s="110">
        <v>225</v>
      </c>
      <c r="H36" s="110"/>
      <c r="I36" s="111"/>
      <c r="J36" s="110"/>
      <c r="K36" s="192"/>
      <c r="L36" s="193"/>
      <c r="M36" s="44"/>
    </row>
    <row r="37" spans="1:12" ht="40.5">
      <c r="A37" s="112" t="s">
        <v>141</v>
      </c>
      <c r="B37" s="113">
        <f t="shared" si="0"/>
        <v>15</v>
      </c>
      <c r="C37" s="114" t="s">
        <v>31</v>
      </c>
      <c r="D37" s="114" t="s">
        <v>53</v>
      </c>
      <c r="E37" s="114" t="s">
        <v>142</v>
      </c>
      <c r="F37" s="114"/>
      <c r="G37" s="115"/>
      <c r="H37" s="115"/>
      <c r="I37" s="116">
        <f>I40+I43+I44+I51+I52+I54+I55</f>
        <v>893001.5</v>
      </c>
      <c r="J37" s="116"/>
      <c r="K37" s="116" t="e">
        <f>K40+K43+K44+K51+K52+K54+K55</f>
        <v>#REF!</v>
      </c>
      <c r="L37" s="116" t="e">
        <f>L40+L43+L44+L51+L52+L54+L55</f>
        <v>#REF!</v>
      </c>
    </row>
    <row r="38" spans="1:12" s="1" customFormat="1" ht="13.5">
      <c r="A38" s="105" t="s">
        <v>143</v>
      </c>
      <c r="B38" s="81">
        <f t="shared" si="0"/>
        <v>16</v>
      </c>
      <c r="C38" s="106" t="s">
        <v>31</v>
      </c>
      <c r="D38" s="106" t="s">
        <v>53</v>
      </c>
      <c r="E38" s="106" t="s">
        <v>144</v>
      </c>
      <c r="F38" s="106"/>
      <c r="G38" s="117"/>
      <c r="H38" s="117"/>
      <c r="I38" s="60">
        <v>0</v>
      </c>
      <c r="J38" s="60"/>
      <c r="K38" s="60">
        <v>0</v>
      </c>
      <c r="L38" s="60">
        <v>0</v>
      </c>
    </row>
    <row r="39" spans="1:12" ht="26.25">
      <c r="A39" s="105" t="s">
        <v>145</v>
      </c>
      <c r="B39" s="81">
        <f t="shared" si="0"/>
        <v>17</v>
      </c>
      <c r="C39" s="106" t="s">
        <v>31</v>
      </c>
      <c r="D39" s="106" t="s">
        <v>53</v>
      </c>
      <c r="E39" s="106" t="s">
        <v>119</v>
      </c>
      <c r="F39" s="106"/>
      <c r="G39" s="117"/>
      <c r="H39" s="117"/>
      <c r="I39" s="60">
        <v>0</v>
      </c>
      <c r="J39" s="60"/>
      <c r="K39" s="60">
        <v>0</v>
      </c>
      <c r="L39" s="60">
        <v>0</v>
      </c>
    </row>
    <row r="40" spans="1:12" ht="26.25">
      <c r="A40" s="93" t="s">
        <v>107</v>
      </c>
      <c r="B40" s="81">
        <f t="shared" si="0"/>
        <v>18</v>
      </c>
      <c r="C40" s="86" t="s">
        <v>31</v>
      </c>
      <c r="D40" s="86" t="s">
        <v>53</v>
      </c>
      <c r="E40" s="86" t="s">
        <v>119</v>
      </c>
      <c r="F40" s="86" t="s">
        <v>97</v>
      </c>
      <c r="G40" s="87">
        <v>210</v>
      </c>
      <c r="H40" s="87"/>
      <c r="I40" s="88"/>
      <c r="J40" s="87"/>
      <c r="K40" s="188"/>
      <c r="L40" s="189"/>
    </row>
    <row r="41" spans="1:12" s="1" customFormat="1" ht="13.5">
      <c r="A41" s="89" t="s">
        <v>146</v>
      </c>
      <c r="B41" s="81">
        <f t="shared" si="0"/>
        <v>19</v>
      </c>
      <c r="C41" s="90" t="s">
        <v>31</v>
      </c>
      <c r="D41" s="90" t="s">
        <v>53</v>
      </c>
      <c r="E41" s="90" t="s">
        <v>119</v>
      </c>
      <c r="F41" s="90" t="s">
        <v>147</v>
      </c>
      <c r="G41" s="91">
        <v>212</v>
      </c>
      <c r="H41" s="91"/>
      <c r="I41" s="92"/>
      <c r="J41" s="91"/>
      <c r="K41" s="188"/>
      <c r="L41" s="189"/>
    </row>
    <row r="42" spans="1:12" ht="13.5">
      <c r="A42" s="85" t="s">
        <v>40</v>
      </c>
      <c r="B42" s="81">
        <f t="shared" si="0"/>
        <v>20</v>
      </c>
      <c r="C42" s="86" t="s">
        <v>31</v>
      </c>
      <c r="D42" s="86" t="s">
        <v>53</v>
      </c>
      <c r="E42" s="86" t="s">
        <v>119</v>
      </c>
      <c r="F42" s="86" t="s">
        <v>75</v>
      </c>
      <c r="G42" s="87">
        <v>220</v>
      </c>
      <c r="H42" s="87"/>
      <c r="I42" s="88"/>
      <c r="J42" s="87"/>
      <c r="K42" s="188"/>
      <c r="L42" s="189"/>
    </row>
    <row r="43" spans="1:13" ht="13.5">
      <c r="A43" s="89" t="s">
        <v>41</v>
      </c>
      <c r="B43" s="81">
        <f t="shared" si="0"/>
        <v>21</v>
      </c>
      <c r="C43" s="90" t="s">
        <v>31</v>
      </c>
      <c r="D43" s="90" t="s">
        <v>53</v>
      </c>
      <c r="E43" s="90" t="s">
        <v>119</v>
      </c>
      <c r="F43" s="90" t="s">
        <v>76</v>
      </c>
      <c r="G43" s="91">
        <v>221</v>
      </c>
      <c r="H43" s="91"/>
      <c r="I43" s="92">
        <f>'расч мест'!P38</f>
        <v>11730</v>
      </c>
      <c r="J43" s="91"/>
      <c r="K43" s="188" t="e">
        <f>'21'!#REF!</f>
        <v>#REF!</v>
      </c>
      <c r="L43" s="189" t="e">
        <f>#REF!</f>
        <v>#REF!</v>
      </c>
      <c r="M43" s="44"/>
    </row>
    <row r="44" spans="1:12" s="1" customFormat="1" ht="13.5">
      <c r="A44" s="118" t="s">
        <v>42</v>
      </c>
      <c r="B44" s="81">
        <f t="shared" si="0"/>
        <v>22</v>
      </c>
      <c r="C44" s="106" t="s">
        <v>31</v>
      </c>
      <c r="D44" s="106" t="s">
        <v>53</v>
      </c>
      <c r="E44" s="106" t="s">
        <v>119</v>
      </c>
      <c r="F44" s="106" t="s">
        <v>77</v>
      </c>
      <c r="G44" s="117">
        <v>223</v>
      </c>
      <c r="H44" s="117"/>
      <c r="I44" s="60">
        <f>I46+I47+I48+I49</f>
        <v>392000</v>
      </c>
      <c r="J44" s="60"/>
      <c r="K44" s="60" t="e">
        <f>K46+K47+K48+K49</f>
        <v>#REF!</v>
      </c>
      <c r="L44" s="60" t="e">
        <f>L46+L47+L48+L49</f>
        <v>#REF!</v>
      </c>
    </row>
    <row r="45" spans="1:12" ht="13.5">
      <c r="A45" s="89" t="s">
        <v>80</v>
      </c>
      <c r="B45" s="81">
        <f t="shared" si="0"/>
        <v>23</v>
      </c>
      <c r="C45" s="90" t="s">
        <v>31</v>
      </c>
      <c r="D45" s="90" t="s">
        <v>53</v>
      </c>
      <c r="E45" s="90" t="s">
        <v>119</v>
      </c>
      <c r="F45" s="90" t="s">
        <v>77</v>
      </c>
      <c r="G45" s="91">
        <v>223</v>
      </c>
      <c r="H45" s="119" t="s">
        <v>64</v>
      </c>
      <c r="I45" s="92"/>
      <c r="J45" s="91"/>
      <c r="K45" s="188"/>
      <c r="L45" s="189"/>
    </row>
    <row r="46" spans="1:13" ht="13.5">
      <c r="A46" s="89" t="s">
        <v>79</v>
      </c>
      <c r="B46" s="81">
        <f t="shared" si="0"/>
        <v>24</v>
      </c>
      <c r="C46" s="90" t="s">
        <v>31</v>
      </c>
      <c r="D46" s="90" t="s">
        <v>53</v>
      </c>
      <c r="E46" s="90" t="s">
        <v>119</v>
      </c>
      <c r="F46" s="90" t="s">
        <v>77</v>
      </c>
      <c r="G46" s="91">
        <v>223</v>
      </c>
      <c r="H46" s="119" t="s">
        <v>50</v>
      </c>
      <c r="I46" s="92">
        <v>265670</v>
      </c>
      <c r="J46" s="91"/>
      <c r="K46" s="188" t="e">
        <f>'21'!#REF!</f>
        <v>#REF!</v>
      </c>
      <c r="L46" s="189" t="e">
        <f>#REF!</f>
        <v>#REF!</v>
      </c>
      <c r="M46" s="54"/>
    </row>
    <row r="47" spans="1:13" s="1" customFormat="1" ht="13.5">
      <c r="A47" s="89" t="s">
        <v>43</v>
      </c>
      <c r="B47" s="81">
        <f t="shared" si="0"/>
        <v>25</v>
      </c>
      <c r="C47" s="90" t="s">
        <v>31</v>
      </c>
      <c r="D47" s="90" t="s">
        <v>53</v>
      </c>
      <c r="E47" s="90" t="s">
        <v>119</v>
      </c>
      <c r="F47" s="90" t="s">
        <v>77</v>
      </c>
      <c r="G47" s="91">
        <v>223</v>
      </c>
      <c r="H47" s="119" t="s">
        <v>51</v>
      </c>
      <c r="I47" s="92">
        <v>120770</v>
      </c>
      <c r="J47" s="91"/>
      <c r="K47" s="188" t="e">
        <f>'21'!#REF!</f>
        <v>#REF!</v>
      </c>
      <c r="L47" s="189" t="e">
        <f>#REF!</f>
        <v>#REF!</v>
      </c>
      <c r="M47" s="55"/>
    </row>
    <row r="48" spans="1:13" ht="13.5">
      <c r="A48" s="89" t="s">
        <v>81</v>
      </c>
      <c r="B48" s="81">
        <f t="shared" si="0"/>
        <v>26</v>
      </c>
      <c r="C48" s="90" t="s">
        <v>31</v>
      </c>
      <c r="D48" s="90" t="s">
        <v>53</v>
      </c>
      <c r="E48" s="90" t="s">
        <v>119</v>
      </c>
      <c r="F48" s="90" t="s">
        <v>77</v>
      </c>
      <c r="G48" s="91">
        <v>223</v>
      </c>
      <c r="H48" s="119" t="s">
        <v>52</v>
      </c>
      <c r="I48" s="92">
        <v>5560</v>
      </c>
      <c r="J48" s="91"/>
      <c r="K48" s="200" t="e">
        <f>'21'!#REF!</f>
        <v>#REF!</v>
      </c>
      <c r="L48" s="201" t="e">
        <f>#REF!</f>
        <v>#REF!</v>
      </c>
      <c r="M48" s="54"/>
    </row>
    <row r="49" spans="1:12" s="1" customFormat="1" ht="13.5">
      <c r="A49" s="89" t="s">
        <v>82</v>
      </c>
      <c r="B49" s="81">
        <f t="shared" si="0"/>
        <v>27</v>
      </c>
      <c r="C49" s="90" t="s">
        <v>31</v>
      </c>
      <c r="D49" s="90" t="s">
        <v>53</v>
      </c>
      <c r="E49" s="90" t="s">
        <v>119</v>
      </c>
      <c r="F49" s="90" t="s">
        <v>77</v>
      </c>
      <c r="G49" s="91">
        <v>223</v>
      </c>
      <c r="H49" s="119" t="s">
        <v>65</v>
      </c>
      <c r="I49" s="92">
        <v>0</v>
      </c>
      <c r="J49" s="91"/>
      <c r="K49" s="200"/>
      <c r="L49" s="201"/>
    </row>
    <row r="50" spans="1:12" ht="13.5">
      <c r="A50" s="89" t="s">
        <v>86</v>
      </c>
      <c r="B50" s="81">
        <f t="shared" si="0"/>
        <v>28</v>
      </c>
      <c r="C50" s="90" t="s">
        <v>31</v>
      </c>
      <c r="D50" s="90" t="s">
        <v>53</v>
      </c>
      <c r="E50" s="90" t="s">
        <v>119</v>
      </c>
      <c r="F50" s="90" t="s">
        <v>77</v>
      </c>
      <c r="G50" s="91">
        <v>224</v>
      </c>
      <c r="H50" s="119"/>
      <c r="I50" s="92"/>
      <c r="J50" s="91"/>
      <c r="K50" s="200"/>
      <c r="L50" s="201"/>
    </row>
    <row r="51" spans="1:13" ht="13.5">
      <c r="A51" s="89" t="s">
        <v>44</v>
      </c>
      <c r="B51" s="81">
        <f t="shared" si="0"/>
        <v>29</v>
      </c>
      <c r="C51" s="90" t="s">
        <v>31</v>
      </c>
      <c r="D51" s="90" t="s">
        <v>53</v>
      </c>
      <c r="E51" s="90" t="s">
        <v>119</v>
      </c>
      <c r="F51" s="90" t="s">
        <v>77</v>
      </c>
      <c r="G51" s="91">
        <v>225</v>
      </c>
      <c r="H51" s="91"/>
      <c r="I51" s="92">
        <f>'расч мест'!P61</f>
        <v>74970</v>
      </c>
      <c r="J51" s="91"/>
      <c r="K51" s="200" t="e">
        <f>'21'!#REF!</f>
        <v>#REF!</v>
      </c>
      <c r="L51" s="201" t="e">
        <f>#REF!</f>
        <v>#REF!</v>
      </c>
      <c r="M51" s="54"/>
    </row>
    <row r="52" spans="1:13" ht="13.5">
      <c r="A52" s="89" t="s">
        <v>45</v>
      </c>
      <c r="B52" s="81">
        <f t="shared" si="0"/>
        <v>30</v>
      </c>
      <c r="C52" s="90" t="s">
        <v>31</v>
      </c>
      <c r="D52" s="90" t="s">
        <v>53</v>
      </c>
      <c r="E52" s="90" t="s">
        <v>119</v>
      </c>
      <c r="F52" s="90" t="s">
        <v>77</v>
      </c>
      <c r="G52" s="91">
        <v>226</v>
      </c>
      <c r="H52" s="91"/>
      <c r="I52" s="92">
        <f>'расч мест'!P72</f>
        <v>74100</v>
      </c>
      <c r="J52" s="91"/>
      <c r="K52" s="200" t="e">
        <f>'21'!#REF!</f>
        <v>#REF!</v>
      </c>
      <c r="L52" s="201" t="e">
        <f>#REF!</f>
        <v>#REF!</v>
      </c>
      <c r="M52" s="54"/>
    </row>
    <row r="53" spans="1:12" s="1" customFormat="1" ht="13.5">
      <c r="A53" s="93" t="s">
        <v>46</v>
      </c>
      <c r="B53" s="81">
        <f t="shared" si="0"/>
        <v>31</v>
      </c>
      <c r="C53" s="86" t="s">
        <v>31</v>
      </c>
      <c r="D53" s="86" t="s">
        <v>53</v>
      </c>
      <c r="E53" s="86" t="s">
        <v>119</v>
      </c>
      <c r="F53" s="86" t="s">
        <v>75</v>
      </c>
      <c r="G53" s="87">
        <v>300</v>
      </c>
      <c r="H53" s="87"/>
      <c r="I53" s="88"/>
      <c r="J53" s="87"/>
      <c r="K53" s="198"/>
      <c r="L53" s="199"/>
    </row>
    <row r="54" spans="1:12" ht="13.5">
      <c r="A54" s="94" t="s">
        <v>47</v>
      </c>
      <c r="B54" s="81">
        <f t="shared" si="0"/>
        <v>32</v>
      </c>
      <c r="C54" s="90" t="s">
        <v>31</v>
      </c>
      <c r="D54" s="90" t="s">
        <v>53</v>
      </c>
      <c r="E54" s="90" t="s">
        <v>119</v>
      </c>
      <c r="F54" s="90" t="s">
        <v>77</v>
      </c>
      <c r="G54" s="91">
        <v>310</v>
      </c>
      <c r="H54" s="91"/>
      <c r="I54" s="92"/>
      <c r="J54" s="91"/>
      <c r="K54" s="200"/>
      <c r="L54" s="201"/>
    </row>
    <row r="55" spans="1:13" ht="13.5">
      <c r="A55" s="94" t="s">
        <v>48</v>
      </c>
      <c r="B55" s="81">
        <f t="shared" si="0"/>
        <v>33</v>
      </c>
      <c r="C55" s="90" t="s">
        <v>31</v>
      </c>
      <c r="D55" s="90" t="s">
        <v>53</v>
      </c>
      <c r="E55" s="90" t="s">
        <v>119</v>
      </c>
      <c r="F55" s="90" t="s">
        <v>77</v>
      </c>
      <c r="G55" s="91">
        <v>340</v>
      </c>
      <c r="H55" s="91"/>
      <c r="I55" s="92">
        <v>340201.5</v>
      </c>
      <c r="J55" s="91"/>
      <c r="K55" s="200" t="e">
        <f>'21'!#REF!+'21'!#REF!+'21'!#REF!+'21'!#REF!</f>
        <v>#REF!</v>
      </c>
      <c r="L55" s="201" t="e">
        <f>#REF!+#REF!+#REF!+#REF!</f>
        <v>#REF!</v>
      </c>
      <c r="M55" s="54"/>
    </row>
    <row r="56" spans="1:12" ht="51.75">
      <c r="A56" s="105" t="s">
        <v>148</v>
      </c>
      <c r="B56" s="81">
        <f t="shared" si="0"/>
        <v>34</v>
      </c>
      <c r="C56" s="106" t="s">
        <v>31</v>
      </c>
      <c r="D56" s="106" t="s">
        <v>53</v>
      </c>
      <c r="E56" s="106" t="s">
        <v>149</v>
      </c>
      <c r="F56" s="106"/>
      <c r="G56" s="117"/>
      <c r="H56" s="117"/>
      <c r="I56" s="60">
        <v>0</v>
      </c>
      <c r="J56" s="60"/>
      <c r="K56" s="60">
        <v>0</v>
      </c>
      <c r="L56" s="60">
        <v>0</v>
      </c>
    </row>
    <row r="57" spans="1:12" ht="13.5">
      <c r="A57" s="85" t="s">
        <v>40</v>
      </c>
      <c r="B57" s="81">
        <f t="shared" si="0"/>
        <v>35</v>
      </c>
      <c r="C57" s="86" t="s">
        <v>31</v>
      </c>
      <c r="D57" s="86" t="s">
        <v>53</v>
      </c>
      <c r="E57" s="86" t="s">
        <v>149</v>
      </c>
      <c r="F57" s="86" t="s">
        <v>75</v>
      </c>
      <c r="G57" s="87">
        <v>220</v>
      </c>
      <c r="H57" s="87"/>
      <c r="I57" s="88"/>
      <c r="J57" s="87"/>
      <c r="K57" s="194"/>
      <c r="L57" s="195"/>
    </row>
    <row r="58" spans="1:12" s="1" customFormat="1" ht="13.5">
      <c r="A58" s="89" t="s">
        <v>45</v>
      </c>
      <c r="B58" s="81">
        <f t="shared" si="0"/>
        <v>36</v>
      </c>
      <c r="C58" s="90" t="s">
        <v>31</v>
      </c>
      <c r="D58" s="90" t="s">
        <v>53</v>
      </c>
      <c r="E58" s="90" t="s">
        <v>149</v>
      </c>
      <c r="F58" s="90" t="s">
        <v>77</v>
      </c>
      <c r="G58" s="91">
        <v>226</v>
      </c>
      <c r="H58" s="91"/>
      <c r="I58" s="92"/>
      <c r="J58" s="91"/>
      <c r="K58" s="188"/>
      <c r="L58" s="189"/>
    </row>
    <row r="59" spans="1:12" ht="39">
      <c r="A59" s="105" t="s">
        <v>150</v>
      </c>
      <c r="B59" s="81">
        <f t="shared" si="0"/>
        <v>37</v>
      </c>
      <c r="C59" s="106" t="s">
        <v>31</v>
      </c>
      <c r="D59" s="106" t="s">
        <v>53</v>
      </c>
      <c r="E59" s="106" t="s">
        <v>120</v>
      </c>
      <c r="F59" s="106"/>
      <c r="G59" s="117"/>
      <c r="H59" s="117"/>
      <c r="I59" s="60">
        <v>0</v>
      </c>
      <c r="J59" s="60"/>
      <c r="K59" s="60">
        <v>0</v>
      </c>
      <c r="L59" s="60">
        <v>0</v>
      </c>
    </row>
    <row r="60" spans="1:12" s="1" customFormat="1" ht="26.25">
      <c r="A60" s="93" t="s">
        <v>107</v>
      </c>
      <c r="B60" s="81">
        <f t="shared" si="0"/>
        <v>38</v>
      </c>
      <c r="C60" s="86" t="s">
        <v>31</v>
      </c>
      <c r="D60" s="86" t="s">
        <v>53</v>
      </c>
      <c r="E60" s="86" t="s">
        <v>120</v>
      </c>
      <c r="F60" s="86" t="s">
        <v>97</v>
      </c>
      <c r="G60" s="120">
        <v>210</v>
      </c>
      <c r="H60" s="120"/>
      <c r="I60" s="88"/>
      <c r="J60" s="120"/>
      <c r="K60" s="188"/>
      <c r="L60" s="189"/>
    </row>
    <row r="61" spans="1:13" ht="13.5">
      <c r="A61" s="89" t="s">
        <v>99</v>
      </c>
      <c r="B61" s="81">
        <f t="shared" si="0"/>
        <v>39</v>
      </c>
      <c r="C61" s="90" t="s">
        <v>31</v>
      </c>
      <c r="D61" s="90" t="s">
        <v>53</v>
      </c>
      <c r="E61" s="90" t="s">
        <v>120</v>
      </c>
      <c r="F61" s="90" t="s">
        <v>108</v>
      </c>
      <c r="G61" s="5">
        <v>211</v>
      </c>
      <c r="H61" s="5"/>
      <c r="I61" s="92">
        <v>0</v>
      </c>
      <c r="J61" s="5"/>
      <c r="K61" s="196"/>
      <c r="L61" s="197"/>
      <c r="M61" s="54"/>
    </row>
    <row r="62" spans="1:13" ht="13.5">
      <c r="A62" s="89" t="s">
        <v>102</v>
      </c>
      <c r="B62" s="81">
        <f t="shared" si="0"/>
        <v>40</v>
      </c>
      <c r="C62" s="90" t="s">
        <v>31</v>
      </c>
      <c r="D62" s="90" t="s">
        <v>53</v>
      </c>
      <c r="E62" s="90" t="s">
        <v>120</v>
      </c>
      <c r="F62" s="90" t="s">
        <v>147</v>
      </c>
      <c r="G62" s="91">
        <v>213</v>
      </c>
      <c r="H62" s="91"/>
      <c r="I62" s="92">
        <v>0</v>
      </c>
      <c r="J62" s="91"/>
      <c r="K62" s="194"/>
      <c r="L62" s="195"/>
      <c r="M62" s="54"/>
    </row>
    <row r="63" spans="1:12" ht="13.5">
      <c r="A63" s="85" t="s">
        <v>40</v>
      </c>
      <c r="B63" s="81">
        <f t="shared" si="0"/>
        <v>41</v>
      </c>
      <c r="C63" s="86" t="s">
        <v>31</v>
      </c>
      <c r="D63" s="86" t="s">
        <v>53</v>
      </c>
      <c r="E63" s="86" t="s">
        <v>120</v>
      </c>
      <c r="F63" s="86" t="s">
        <v>75</v>
      </c>
      <c r="G63" s="87">
        <v>220</v>
      </c>
      <c r="H63" s="87"/>
      <c r="I63" s="88"/>
      <c r="J63" s="87"/>
      <c r="K63" s="188"/>
      <c r="L63" s="189"/>
    </row>
    <row r="64" spans="1:12" ht="12.75" customHeight="1">
      <c r="A64" s="89" t="s">
        <v>41</v>
      </c>
      <c r="B64" s="81">
        <f t="shared" si="0"/>
        <v>42</v>
      </c>
      <c r="C64" s="90" t="s">
        <v>31</v>
      </c>
      <c r="D64" s="90" t="s">
        <v>53</v>
      </c>
      <c r="E64" s="90" t="s">
        <v>120</v>
      </c>
      <c r="F64" s="90" t="s">
        <v>76</v>
      </c>
      <c r="G64" s="91">
        <v>221</v>
      </c>
      <c r="H64" s="91"/>
      <c r="I64" s="92"/>
      <c r="J64" s="91"/>
      <c r="K64" s="188"/>
      <c r="L64" s="189"/>
    </row>
    <row r="65" spans="1:12" ht="13.5">
      <c r="A65" s="93" t="s">
        <v>46</v>
      </c>
      <c r="B65" s="81">
        <f t="shared" si="0"/>
        <v>43</v>
      </c>
      <c r="C65" s="86" t="s">
        <v>31</v>
      </c>
      <c r="D65" s="86" t="s">
        <v>53</v>
      </c>
      <c r="E65" s="86" t="s">
        <v>120</v>
      </c>
      <c r="F65" s="86" t="s">
        <v>75</v>
      </c>
      <c r="G65" s="87">
        <v>300</v>
      </c>
      <c r="H65" s="87"/>
      <c r="I65" s="88"/>
      <c r="J65" s="87"/>
      <c r="K65" s="188"/>
      <c r="L65" s="189"/>
    </row>
    <row r="66" spans="1:13" ht="13.5">
      <c r="A66" s="89" t="s">
        <v>47</v>
      </c>
      <c r="B66" s="81">
        <f t="shared" si="0"/>
        <v>44</v>
      </c>
      <c r="C66" s="90" t="s">
        <v>31</v>
      </c>
      <c r="D66" s="90" t="s">
        <v>53</v>
      </c>
      <c r="E66" s="90" t="s">
        <v>120</v>
      </c>
      <c r="F66" s="90" t="s">
        <v>77</v>
      </c>
      <c r="G66" s="91">
        <v>310</v>
      </c>
      <c r="H66" s="91"/>
      <c r="I66" s="92">
        <v>0</v>
      </c>
      <c r="J66" s="91"/>
      <c r="K66" s="188"/>
      <c r="L66" s="189"/>
      <c r="M66" s="54"/>
    </row>
    <row r="67" spans="1:12" ht="39">
      <c r="A67" s="105" t="s">
        <v>151</v>
      </c>
      <c r="B67" s="81">
        <f t="shared" si="0"/>
        <v>45</v>
      </c>
      <c r="C67" s="106" t="s">
        <v>31</v>
      </c>
      <c r="D67" s="106" t="s">
        <v>53</v>
      </c>
      <c r="E67" s="106" t="s">
        <v>121</v>
      </c>
      <c r="F67" s="106"/>
      <c r="G67" s="117"/>
      <c r="H67" s="117"/>
      <c r="I67" s="60">
        <v>0</v>
      </c>
      <c r="J67" s="60"/>
      <c r="K67" s="60">
        <f>K69</f>
        <v>0</v>
      </c>
      <c r="L67" s="60">
        <f>L69</f>
        <v>0</v>
      </c>
    </row>
    <row r="68" spans="1:12" ht="13.5">
      <c r="A68" s="93" t="s">
        <v>46</v>
      </c>
      <c r="B68" s="81">
        <f t="shared" si="0"/>
        <v>46</v>
      </c>
      <c r="C68" s="86" t="s">
        <v>31</v>
      </c>
      <c r="D68" s="86" t="s">
        <v>53</v>
      </c>
      <c r="E68" s="86" t="s">
        <v>121</v>
      </c>
      <c r="F68" s="86" t="s">
        <v>75</v>
      </c>
      <c r="G68" s="87"/>
      <c r="H68" s="87"/>
      <c r="I68" s="88"/>
      <c r="J68" s="87"/>
      <c r="K68" s="188"/>
      <c r="L68" s="189"/>
    </row>
    <row r="69" spans="1:12" ht="13.5">
      <c r="A69" s="94" t="s">
        <v>48</v>
      </c>
      <c r="B69" s="81">
        <f t="shared" si="0"/>
        <v>47</v>
      </c>
      <c r="C69" s="90" t="s">
        <v>31</v>
      </c>
      <c r="D69" s="90" t="s">
        <v>53</v>
      </c>
      <c r="E69" s="90" t="s">
        <v>121</v>
      </c>
      <c r="F69" s="122">
        <v>244</v>
      </c>
      <c r="G69" s="91">
        <v>340</v>
      </c>
      <c r="H69" s="123"/>
      <c r="I69" s="92"/>
      <c r="J69" s="91"/>
      <c r="K69" s="188"/>
      <c r="L69" s="189"/>
    </row>
    <row r="70" spans="1:12" ht="13.5">
      <c r="A70" s="105" t="s">
        <v>152</v>
      </c>
      <c r="B70" s="81">
        <f t="shared" si="0"/>
        <v>48</v>
      </c>
      <c r="C70" s="106" t="s">
        <v>31</v>
      </c>
      <c r="D70" s="106" t="s">
        <v>53</v>
      </c>
      <c r="E70" s="106" t="s">
        <v>122</v>
      </c>
      <c r="F70" s="106"/>
      <c r="G70" s="117"/>
      <c r="H70" s="117"/>
      <c r="I70" s="60">
        <f>I72+I73+I74</f>
        <v>43400</v>
      </c>
      <c r="J70" s="60"/>
      <c r="K70" s="60" t="e">
        <f>K72+K73+K74</f>
        <v>#REF!</v>
      </c>
      <c r="L70" s="60" t="e">
        <f>L72+L73+L74</f>
        <v>#REF!</v>
      </c>
    </row>
    <row r="71" spans="1:12" ht="13.5">
      <c r="A71" s="93" t="s">
        <v>153</v>
      </c>
      <c r="B71" s="81">
        <f t="shared" si="0"/>
        <v>49</v>
      </c>
      <c r="C71" s="86" t="s">
        <v>31</v>
      </c>
      <c r="D71" s="86" t="s">
        <v>53</v>
      </c>
      <c r="E71" s="86" t="s">
        <v>122</v>
      </c>
      <c r="F71" s="86" t="s">
        <v>114</v>
      </c>
      <c r="G71" s="87">
        <v>290</v>
      </c>
      <c r="H71" s="124"/>
      <c r="I71" s="88"/>
      <c r="J71" s="87"/>
      <c r="K71" s="91"/>
      <c r="L71" s="202"/>
    </row>
    <row r="72" spans="1:13" ht="26.25">
      <c r="A72" s="94" t="s">
        <v>109</v>
      </c>
      <c r="B72" s="81">
        <f t="shared" si="0"/>
        <v>50</v>
      </c>
      <c r="C72" s="90" t="s">
        <v>31</v>
      </c>
      <c r="D72" s="90" t="s">
        <v>53</v>
      </c>
      <c r="E72" s="90" t="s">
        <v>122</v>
      </c>
      <c r="F72" s="90" t="s">
        <v>83</v>
      </c>
      <c r="G72" s="91">
        <v>290</v>
      </c>
      <c r="H72" s="125"/>
      <c r="I72" s="92">
        <v>40700</v>
      </c>
      <c r="J72" s="91"/>
      <c r="K72" s="204" t="e">
        <f>'21'!#REF!</f>
        <v>#REF!</v>
      </c>
      <c r="L72" s="205" t="e">
        <f>#REF!</f>
        <v>#REF!</v>
      </c>
      <c r="M72" s="54"/>
    </row>
    <row r="73" spans="1:13" ht="13.5">
      <c r="A73" s="94" t="s">
        <v>110</v>
      </c>
      <c r="B73" s="81">
        <f t="shared" si="0"/>
        <v>51</v>
      </c>
      <c r="C73" s="90" t="s">
        <v>31</v>
      </c>
      <c r="D73" s="90" t="s">
        <v>53</v>
      </c>
      <c r="E73" s="90" t="s">
        <v>122</v>
      </c>
      <c r="F73" s="90" t="s">
        <v>84</v>
      </c>
      <c r="G73" s="91">
        <v>290</v>
      </c>
      <c r="H73" s="125"/>
      <c r="I73" s="92">
        <v>700</v>
      </c>
      <c r="J73" s="91"/>
      <c r="K73" s="204" t="e">
        <f>'21'!#REF!</f>
        <v>#REF!</v>
      </c>
      <c r="L73" s="205" t="e">
        <f>#REF!</f>
        <v>#REF!</v>
      </c>
      <c r="M73" s="54"/>
    </row>
    <row r="74" spans="1:13" ht="13.5">
      <c r="A74" s="94" t="s">
        <v>111</v>
      </c>
      <c r="B74" s="81">
        <f t="shared" si="0"/>
        <v>52</v>
      </c>
      <c r="C74" s="90" t="s">
        <v>31</v>
      </c>
      <c r="D74" s="90" t="s">
        <v>53</v>
      </c>
      <c r="E74" s="90" t="s">
        <v>122</v>
      </c>
      <c r="F74" s="90" t="s">
        <v>106</v>
      </c>
      <c r="G74" s="91">
        <v>290</v>
      </c>
      <c r="H74" s="125"/>
      <c r="I74" s="92">
        <v>2000</v>
      </c>
      <c r="J74" s="91"/>
      <c r="K74" s="204" t="e">
        <f>'21'!#REF!</f>
        <v>#REF!</v>
      </c>
      <c r="L74" s="205" t="e">
        <f>#REF!</f>
        <v>#REF!</v>
      </c>
      <c r="M74" s="54"/>
    </row>
    <row r="75" spans="1:12" ht="13.5">
      <c r="A75" s="105" t="s">
        <v>113</v>
      </c>
      <c r="B75" s="81">
        <f t="shared" si="0"/>
        <v>53</v>
      </c>
      <c r="C75" s="106" t="s">
        <v>31</v>
      </c>
      <c r="D75" s="106" t="s">
        <v>53</v>
      </c>
      <c r="E75" s="106" t="s">
        <v>123</v>
      </c>
      <c r="F75" s="106"/>
      <c r="G75" s="117"/>
      <c r="H75" s="117"/>
      <c r="I75" s="60"/>
      <c r="J75" s="117"/>
      <c r="K75" s="91"/>
      <c r="L75" s="202"/>
    </row>
    <row r="76" spans="1:12" ht="13.5">
      <c r="A76" s="85" t="s">
        <v>40</v>
      </c>
      <c r="B76" s="81">
        <f t="shared" si="0"/>
        <v>54</v>
      </c>
      <c r="C76" s="106" t="s">
        <v>31</v>
      </c>
      <c r="D76" s="106" t="s">
        <v>53</v>
      </c>
      <c r="E76" s="106" t="s">
        <v>123</v>
      </c>
      <c r="F76" s="106" t="s">
        <v>75</v>
      </c>
      <c r="G76" s="117">
        <v>220</v>
      </c>
      <c r="H76" s="117"/>
      <c r="I76" s="60">
        <v>0</v>
      </c>
      <c r="J76" s="60"/>
      <c r="K76" s="60">
        <f>K77+K78+K79+K80+K81</f>
        <v>0</v>
      </c>
      <c r="L76" s="60">
        <f>L77+L78+L79+L80+L81</f>
        <v>0</v>
      </c>
    </row>
    <row r="77" spans="1:13" ht="13.5">
      <c r="A77" s="94" t="s">
        <v>42</v>
      </c>
      <c r="B77" s="81">
        <f t="shared" si="0"/>
        <v>55</v>
      </c>
      <c r="C77" s="90" t="s">
        <v>31</v>
      </c>
      <c r="D77" s="90" t="s">
        <v>53</v>
      </c>
      <c r="E77" s="90" t="s">
        <v>123</v>
      </c>
      <c r="F77" s="90" t="s">
        <v>77</v>
      </c>
      <c r="G77" s="91">
        <v>223</v>
      </c>
      <c r="H77" s="119" t="s">
        <v>50</v>
      </c>
      <c r="I77" s="92"/>
      <c r="J77" s="91"/>
      <c r="K77" s="91"/>
      <c r="L77" s="202"/>
      <c r="M77" s="54"/>
    </row>
    <row r="78" spans="1:12" ht="13.5">
      <c r="A78" s="94" t="s">
        <v>42</v>
      </c>
      <c r="B78" s="81">
        <f t="shared" si="0"/>
        <v>56</v>
      </c>
      <c r="C78" s="90" t="s">
        <v>31</v>
      </c>
      <c r="D78" s="90" t="s">
        <v>53</v>
      </c>
      <c r="E78" s="90" t="s">
        <v>123</v>
      </c>
      <c r="F78" s="90" t="s">
        <v>77</v>
      </c>
      <c r="G78" s="91">
        <v>223</v>
      </c>
      <c r="H78" s="119" t="s">
        <v>51</v>
      </c>
      <c r="I78" s="92"/>
      <c r="J78" s="91"/>
      <c r="K78" s="91"/>
      <c r="L78" s="202"/>
    </row>
    <row r="79" spans="1:12" ht="13.5">
      <c r="A79" s="89" t="s">
        <v>44</v>
      </c>
      <c r="B79" s="81">
        <f t="shared" si="0"/>
        <v>57</v>
      </c>
      <c r="C79" s="90" t="s">
        <v>31</v>
      </c>
      <c r="D79" s="90" t="s">
        <v>53</v>
      </c>
      <c r="E79" s="90" t="s">
        <v>123</v>
      </c>
      <c r="F79" s="90" t="s">
        <v>77</v>
      </c>
      <c r="G79" s="91">
        <v>225</v>
      </c>
      <c r="H79" s="119"/>
      <c r="I79" s="92"/>
      <c r="J79" s="91"/>
      <c r="K79" s="91"/>
      <c r="L79" s="202"/>
    </row>
    <row r="80" spans="1:13" ht="13.5">
      <c r="A80" s="89" t="s">
        <v>45</v>
      </c>
      <c r="B80" s="81">
        <f t="shared" si="0"/>
        <v>58</v>
      </c>
      <c r="C80" s="90" t="s">
        <v>31</v>
      </c>
      <c r="D80" s="90" t="s">
        <v>53</v>
      </c>
      <c r="E80" s="90" t="s">
        <v>123</v>
      </c>
      <c r="F80" s="90" t="s">
        <v>77</v>
      </c>
      <c r="G80" s="91">
        <v>226</v>
      </c>
      <c r="H80" s="119"/>
      <c r="I80" s="92"/>
      <c r="J80" s="91"/>
      <c r="K80" s="91"/>
      <c r="L80" s="202"/>
      <c r="M80" s="54"/>
    </row>
    <row r="81" spans="1:13" ht="14.25" thickBot="1">
      <c r="A81" s="95" t="s">
        <v>48</v>
      </c>
      <c r="B81" s="96">
        <f t="shared" si="0"/>
        <v>59</v>
      </c>
      <c r="C81" s="97" t="s">
        <v>31</v>
      </c>
      <c r="D81" s="97" t="s">
        <v>53</v>
      </c>
      <c r="E81" s="97" t="s">
        <v>123</v>
      </c>
      <c r="F81" s="97" t="s">
        <v>77</v>
      </c>
      <c r="G81" s="98">
        <v>340</v>
      </c>
      <c r="H81" s="98"/>
      <c r="I81" s="99"/>
      <c r="J81" s="98"/>
      <c r="K81" s="98"/>
      <c r="L81" s="203"/>
      <c r="M81" s="54"/>
    </row>
    <row r="82" spans="1:12" ht="18" customHeight="1">
      <c r="A82" s="126" t="s">
        <v>154</v>
      </c>
      <c r="B82" s="113">
        <f t="shared" si="0"/>
        <v>60</v>
      </c>
      <c r="C82" s="127" t="s">
        <v>31</v>
      </c>
      <c r="D82" s="127" t="s">
        <v>31</v>
      </c>
      <c r="E82" s="127"/>
      <c r="F82" s="127"/>
      <c r="G82" s="128"/>
      <c r="H82" s="129"/>
      <c r="I82" s="130">
        <f>I84+I87</f>
        <v>4590</v>
      </c>
      <c r="J82" s="130"/>
      <c r="K82" s="130" t="e">
        <f>K84+K87</f>
        <v>#REF!</v>
      </c>
      <c r="L82" s="130" t="e">
        <f>L84+L87</f>
        <v>#REF!</v>
      </c>
    </row>
    <row r="83" spans="1:12" ht="26.25">
      <c r="A83" s="131" t="s">
        <v>155</v>
      </c>
      <c r="B83" s="81">
        <f t="shared" si="0"/>
        <v>61</v>
      </c>
      <c r="C83" s="106" t="s">
        <v>31</v>
      </c>
      <c r="D83" s="106" t="s">
        <v>31</v>
      </c>
      <c r="E83" s="106" t="s">
        <v>156</v>
      </c>
      <c r="F83" s="106"/>
      <c r="G83" s="117"/>
      <c r="H83" s="60"/>
      <c r="I83" s="60">
        <v>4590</v>
      </c>
      <c r="J83" s="60"/>
      <c r="K83" s="60" t="e">
        <f>K84+K87</f>
        <v>#REF!</v>
      </c>
      <c r="L83" s="60" t="e">
        <f>L84+L87</f>
        <v>#REF!</v>
      </c>
    </row>
    <row r="84" spans="1:12" ht="26.25">
      <c r="A84" s="131" t="s">
        <v>157</v>
      </c>
      <c r="B84" s="81">
        <f t="shared" si="0"/>
        <v>62</v>
      </c>
      <c r="C84" s="106" t="s">
        <v>31</v>
      </c>
      <c r="D84" s="106" t="s">
        <v>31</v>
      </c>
      <c r="E84" s="106" t="s">
        <v>124</v>
      </c>
      <c r="F84" s="106"/>
      <c r="G84" s="117"/>
      <c r="H84" s="132"/>
      <c r="I84" s="60">
        <v>4590</v>
      </c>
      <c r="J84" s="60"/>
      <c r="K84" s="60" t="e">
        <f>K85+K86</f>
        <v>#REF!</v>
      </c>
      <c r="L84" s="60" t="e">
        <f>L85+L86</f>
        <v>#REF!</v>
      </c>
    </row>
    <row r="85" spans="1:12" ht="13.5">
      <c r="A85" s="121" t="s">
        <v>46</v>
      </c>
      <c r="B85" s="81">
        <f t="shared" si="0"/>
        <v>63</v>
      </c>
      <c r="C85" s="86" t="s">
        <v>31</v>
      </c>
      <c r="D85" s="86" t="s">
        <v>31</v>
      </c>
      <c r="E85" s="86" t="s">
        <v>124</v>
      </c>
      <c r="F85" s="86" t="s">
        <v>75</v>
      </c>
      <c r="G85" s="87">
        <v>300</v>
      </c>
      <c r="H85" s="87"/>
      <c r="I85" s="88"/>
      <c r="J85" s="87"/>
      <c r="K85" s="91"/>
      <c r="L85" s="91"/>
    </row>
    <row r="86" spans="1:13" ht="13.5">
      <c r="A86" s="63" t="s">
        <v>48</v>
      </c>
      <c r="B86" s="81">
        <f t="shared" si="0"/>
        <v>64</v>
      </c>
      <c r="C86" s="90" t="s">
        <v>31</v>
      </c>
      <c r="D86" s="90" t="s">
        <v>31</v>
      </c>
      <c r="E86" s="90" t="s">
        <v>124</v>
      </c>
      <c r="F86" s="90" t="s">
        <v>77</v>
      </c>
      <c r="G86" s="91">
        <v>340</v>
      </c>
      <c r="H86" s="91"/>
      <c r="I86" s="92">
        <v>4590</v>
      </c>
      <c r="J86" s="91"/>
      <c r="K86" s="204" t="e">
        <f>'21'!#REF!</f>
        <v>#REF!</v>
      </c>
      <c r="L86" s="92" t="e">
        <f>#REF!</f>
        <v>#REF!</v>
      </c>
      <c r="M86" s="54"/>
    </row>
    <row r="87" spans="1:12" ht="39">
      <c r="A87" s="131" t="s">
        <v>158</v>
      </c>
      <c r="B87" s="81">
        <f t="shared" si="0"/>
        <v>65</v>
      </c>
      <c r="C87" s="106" t="s">
        <v>31</v>
      </c>
      <c r="D87" s="106" t="s">
        <v>31</v>
      </c>
      <c r="E87" s="106" t="s">
        <v>125</v>
      </c>
      <c r="F87" s="106"/>
      <c r="G87" s="117"/>
      <c r="H87" s="117"/>
      <c r="I87" s="60">
        <v>0</v>
      </c>
      <c r="J87" s="60"/>
      <c r="K87" s="60">
        <f>K88+K89</f>
        <v>0</v>
      </c>
      <c r="L87" s="60">
        <f>L88+L89</f>
        <v>0</v>
      </c>
    </row>
    <row r="88" spans="1:12" ht="13.5">
      <c r="A88" s="121" t="s">
        <v>46</v>
      </c>
      <c r="B88" s="81">
        <f t="shared" si="0"/>
        <v>66</v>
      </c>
      <c r="C88" s="86" t="s">
        <v>31</v>
      </c>
      <c r="D88" s="86" t="s">
        <v>31</v>
      </c>
      <c r="E88" s="86" t="s">
        <v>125</v>
      </c>
      <c r="F88" s="86" t="s">
        <v>75</v>
      </c>
      <c r="G88" s="87">
        <v>300</v>
      </c>
      <c r="H88" s="87"/>
      <c r="I88" s="88"/>
      <c r="J88" s="87"/>
      <c r="K88" s="91"/>
      <c r="L88" s="91"/>
    </row>
    <row r="89" spans="1:13" ht="13.5">
      <c r="A89" s="63" t="s">
        <v>48</v>
      </c>
      <c r="B89" s="81">
        <f>B88+1</f>
        <v>67</v>
      </c>
      <c r="C89" s="90" t="s">
        <v>31</v>
      </c>
      <c r="D89" s="90" t="s">
        <v>31</v>
      </c>
      <c r="E89" s="90" t="s">
        <v>125</v>
      </c>
      <c r="F89" s="90" t="s">
        <v>77</v>
      </c>
      <c r="G89" s="91">
        <v>340</v>
      </c>
      <c r="H89" s="91"/>
      <c r="I89" s="92"/>
      <c r="J89" s="91"/>
      <c r="K89" s="91"/>
      <c r="L89" s="91"/>
      <c r="M89" s="54"/>
    </row>
    <row r="90" spans="1:12" ht="12.75">
      <c r="A90" s="5" t="s">
        <v>58</v>
      </c>
      <c r="B90" s="91"/>
      <c r="C90" s="91"/>
      <c r="D90" s="91"/>
      <c r="E90" s="91"/>
      <c r="F90" s="91"/>
      <c r="G90" s="91"/>
      <c r="H90" s="91"/>
      <c r="I90" s="135">
        <f>I23</f>
        <v>954291.5</v>
      </c>
      <c r="J90" s="135"/>
      <c r="K90" s="135" t="e">
        <f>K23</f>
        <v>#REF!</v>
      </c>
      <c r="L90" s="135" t="e">
        <f>L23</f>
        <v>#REF!</v>
      </c>
    </row>
    <row r="91" spans="1:10" ht="12.75">
      <c r="A91" s="7"/>
      <c r="B91" s="46"/>
      <c r="C91" s="133"/>
      <c r="D91" s="133"/>
      <c r="E91" s="133"/>
      <c r="F91" s="133"/>
      <c r="G91" s="46"/>
      <c r="H91" s="46"/>
      <c r="I91" s="51"/>
      <c r="J91" s="134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7"/>
      <c r="J92" s="42"/>
    </row>
    <row r="93" spans="1:15" ht="12.75">
      <c r="A93" s="42" t="s">
        <v>94</v>
      </c>
      <c r="B93" s="42"/>
      <c r="C93" s="42"/>
      <c r="D93" s="42"/>
      <c r="E93" s="42"/>
      <c r="F93" s="42" t="s">
        <v>60</v>
      </c>
      <c r="G93" s="42"/>
      <c r="H93" s="42"/>
      <c r="I93" s="47"/>
      <c r="J93" s="42"/>
      <c r="O93" s="44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7"/>
      <c r="J94" s="42"/>
    </row>
    <row r="95" spans="1:10" ht="12.75">
      <c r="A95" s="42" t="s">
        <v>95</v>
      </c>
      <c r="B95" s="42"/>
      <c r="C95" s="42"/>
      <c r="D95" s="42"/>
      <c r="E95" s="42"/>
      <c r="F95" s="42" t="s">
        <v>129</v>
      </c>
      <c r="G95" s="42"/>
      <c r="H95" s="42"/>
      <c r="I95" s="47" t="s">
        <v>61</v>
      </c>
      <c r="J95" s="42"/>
    </row>
  </sheetData>
  <sheetProtection/>
  <mergeCells count="27">
    <mergeCell ref="J11:J12"/>
    <mergeCell ref="H10:I10"/>
    <mergeCell ref="B13:G13"/>
    <mergeCell ref="J13:J14"/>
    <mergeCell ref="A10:G10"/>
    <mergeCell ref="B11:G11"/>
    <mergeCell ref="H11:I11"/>
    <mergeCell ref="A2:A3"/>
    <mergeCell ref="F2:J3"/>
    <mergeCell ref="H7:I7"/>
    <mergeCell ref="H8:I9"/>
    <mergeCell ref="J8:J9"/>
    <mergeCell ref="A9:G9"/>
    <mergeCell ref="L20:L21"/>
    <mergeCell ref="J17:J18"/>
    <mergeCell ref="B17:G17"/>
    <mergeCell ref="H17:I18"/>
    <mergeCell ref="H19:I19"/>
    <mergeCell ref="K20:K21"/>
    <mergeCell ref="H16:I16"/>
    <mergeCell ref="H13:I13"/>
    <mergeCell ref="A20:A21"/>
    <mergeCell ref="B20:B21"/>
    <mergeCell ref="C20:H20"/>
    <mergeCell ref="I20:J20"/>
    <mergeCell ref="B15:G15"/>
    <mergeCell ref="H15:I15"/>
  </mergeCells>
  <printOptions/>
  <pageMargins left="0.3937007874015748" right="0" top="0.3937007874015748" bottom="0" header="0" footer="0"/>
  <pageSetup horizontalDpi="300" verticalDpi="300" orientation="portrait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60" zoomScalePageLayoutView="0" workbookViewId="0" topLeftCell="A1">
      <selection activeCell="C60" sqref="C60:F61"/>
    </sheetView>
  </sheetViews>
  <sheetFormatPr defaultColWidth="9.00390625" defaultRowHeight="12.75"/>
  <cols>
    <col min="1" max="1" width="36.00390625" style="0" customWidth="1"/>
    <col min="4" max="4" width="10.875" style="0" customWidth="1"/>
    <col min="5" max="5" width="14.25390625" style="0" customWidth="1"/>
    <col min="7" max="7" width="10.125" style="0" customWidth="1"/>
    <col min="8" max="8" width="12.00390625" style="0" customWidth="1"/>
    <col min="10" max="10" width="9.375" style="0" customWidth="1"/>
    <col min="11" max="11" width="12.25390625" style="0" customWidth="1"/>
    <col min="14" max="14" width="12.125" style="0" customWidth="1"/>
    <col min="15" max="15" width="11.625" style="0" customWidth="1"/>
  </cols>
  <sheetData>
    <row r="1" spans="1:15" ht="12.75">
      <c r="A1" s="6"/>
      <c r="B1" s="262"/>
      <c r="C1" s="262"/>
      <c r="D1" s="262"/>
      <c r="E1" s="262"/>
      <c r="F1" s="262"/>
      <c r="G1" s="262"/>
      <c r="H1" s="262"/>
      <c r="I1" s="139"/>
      <c r="J1" s="158"/>
      <c r="K1" s="307"/>
      <c r="L1" s="307" t="s">
        <v>358</v>
      </c>
      <c r="M1" s="308"/>
      <c r="N1" s="308"/>
      <c r="O1" s="308"/>
    </row>
    <row r="2" spans="1:16" ht="40.5" customHeight="1">
      <c r="A2" s="6"/>
      <c r="B2" s="262"/>
      <c r="C2" s="262"/>
      <c r="D2" s="262"/>
      <c r="E2" s="262"/>
      <c r="F2" s="262"/>
      <c r="G2" s="262"/>
      <c r="H2" s="262"/>
      <c r="I2" s="139"/>
      <c r="J2" s="158"/>
      <c r="K2" s="432" t="s">
        <v>359</v>
      </c>
      <c r="L2" s="433"/>
      <c r="M2" s="433"/>
      <c r="N2" s="433"/>
      <c r="O2" s="433"/>
      <c r="P2" s="309"/>
    </row>
    <row r="3" spans="1:12" ht="12.75">
      <c r="A3" s="6"/>
      <c r="B3" s="262"/>
      <c r="C3" s="262"/>
      <c r="D3" s="262"/>
      <c r="E3" s="262"/>
      <c r="F3" s="262"/>
      <c r="G3" s="262"/>
      <c r="H3" s="262"/>
      <c r="I3" s="139"/>
      <c r="J3" s="158"/>
      <c r="K3" s="158"/>
      <c r="L3" s="158"/>
    </row>
    <row r="4" spans="1:13" ht="12.75">
      <c r="A4" s="41"/>
      <c r="B4" s="41"/>
      <c r="C4" s="41"/>
      <c r="D4" s="41"/>
      <c r="E4" s="41"/>
      <c r="F4" s="41"/>
      <c r="G4" s="41"/>
      <c r="H4" s="41"/>
      <c r="I4" s="139"/>
      <c r="J4" s="158"/>
      <c r="K4" s="158"/>
      <c r="L4" s="158"/>
      <c r="M4" t="s">
        <v>360</v>
      </c>
    </row>
    <row r="5" spans="1:12" ht="12.75">
      <c r="A5" s="41"/>
      <c r="B5" s="41"/>
      <c r="C5" s="41"/>
      <c r="D5" s="41"/>
      <c r="E5" s="41"/>
      <c r="F5" s="41"/>
      <c r="G5" s="41"/>
      <c r="H5" s="41"/>
      <c r="I5" s="139"/>
      <c r="J5" s="158"/>
      <c r="K5" s="158"/>
      <c r="L5" s="158"/>
    </row>
    <row r="6" spans="1:16" ht="12.75">
      <c r="A6" s="41"/>
      <c r="B6" s="41"/>
      <c r="C6" s="41"/>
      <c r="D6" s="41"/>
      <c r="E6" s="41"/>
      <c r="F6" s="41"/>
      <c r="G6" s="41"/>
      <c r="H6" s="41"/>
      <c r="I6" s="139"/>
      <c r="J6" s="166"/>
      <c r="K6" s="434" t="s">
        <v>361</v>
      </c>
      <c r="L6" s="435"/>
      <c r="M6" s="435"/>
      <c r="N6" s="435"/>
      <c r="O6" s="435"/>
      <c r="P6" s="311"/>
    </row>
    <row r="7" spans="1:16" ht="12.75">
      <c r="A7" s="41"/>
      <c r="B7" s="41"/>
      <c r="C7" s="41"/>
      <c r="D7" s="41"/>
      <c r="E7" s="41"/>
      <c r="F7" s="41"/>
      <c r="G7" s="41"/>
      <c r="H7" s="41"/>
      <c r="I7" s="139"/>
      <c r="J7" s="166"/>
      <c r="K7" s="436" t="s">
        <v>362</v>
      </c>
      <c r="L7" s="437"/>
      <c r="M7" s="437"/>
      <c r="N7" s="437"/>
      <c r="O7" s="437"/>
      <c r="P7" s="2"/>
    </row>
    <row r="8" spans="1:16" ht="12.75">
      <c r="A8" s="41"/>
      <c r="B8" s="41"/>
      <c r="C8" s="41"/>
      <c r="D8" s="41"/>
      <c r="E8" s="41"/>
      <c r="F8" s="41"/>
      <c r="G8" s="41"/>
      <c r="H8" s="41"/>
      <c r="I8" s="139"/>
      <c r="J8" s="166"/>
      <c r="K8" s="158"/>
      <c r="L8" s="158"/>
      <c r="P8" s="2"/>
    </row>
    <row r="9" spans="1:16" ht="12.75">
      <c r="A9" s="41"/>
      <c r="B9" s="41"/>
      <c r="C9" s="41"/>
      <c r="D9" s="41"/>
      <c r="E9" s="41"/>
      <c r="F9" s="41"/>
      <c r="G9" s="41"/>
      <c r="H9" s="41"/>
      <c r="I9" s="139"/>
      <c r="J9" s="166"/>
      <c r="K9" s="434" t="s">
        <v>85</v>
      </c>
      <c r="L9" s="435"/>
      <c r="M9" s="435"/>
      <c r="N9" s="435"/>
      <c r="O9" s="435"/>
      <c r="P9" s="2"/>
    </row>
    <row r="10" spans="1:16" ht="12.75">
      <c r="A10" s="41"/>
      <c r="B10" s="41"/>
      <c r="C10" s="41"/>
      <c r="D10" s="41"/>
      <c r="E10" s="41"/>
      <c r="F10" s="41"/>
      <c r="G10" s="41"/>
      <c r="H10" s="41"/>
      <c r="I10" s="139"/>
      <c r="J10" s="166"/>
      <c r="K10" s="436" t="s">
        <v>363</v>
      </c>
      <c r="L10" s="438"/>
      <c r="M10" s="438"/>
      <c r="N10" s="438"/>
      <c r="O10" s="438"/>
      <c r="P10" s="2"/>
    </row>
    <row r="11" spans="1:16" ht="12.75">
      <c r="A11" s="41"/>
      <c r="B11" s="41"/>
      <c r="C11" s="41"/>
      <c r="D11" s="41"/>
      <c r="E11" s="41"/>
      <c r="F11" s="41"/>
      <c r="G11" s="41"/>
      <c r="H11" s="41"/>
      <c r="I11" s="139"/>
      <c r="J11" s="166"/>
      <c r="K11" s="158"/>
      <c r="L11" s="158"/>
      <c r="P11" s="2"/>
    </row>
    <row r="12" spans="1:16" ht="12.75">
      <c r="A12" s="41"/>
      <c r="B12" s="41"/>
      <c r="C12" s="41"/>
      <c r="D12" s="41"/>
      <c r="E12" s="41"/>
      <c r="F12" s="41"/>
      <c r="G12" s="41"/>
      <c r="H12" s="41"/>
      <c r="I12" s="139"/>
      <c r="J12" s="166"/>
      <c r="K12" s="434"/>
      <c r="L12" s="434"/>
      <c r="N12" s="435" t="s">
        <v>433</v>
      </c>
      <c r="O12" s="435"/>
      <c r="P12" s="2"/>
    </row>
    <row r="13" spans="1:16" ht="12.75">
      <c r="A13" s="41"/>
      <c r="B13" s="41"/>
      <c r="C13" s="41"/>
      <c r="D13" s="41"/>
      <c r="E13" s="41"/>
      <c r="F13" s="41"/>
      <c r="G13" s="41"/>
      <c r="H13" s="41"/>
      <c r="I13" s="139"/>
      <c r="J13" s="166"/>
      <c r="K13" s="307" t="s">
        <v>364</v>
      </c>
      <c r="L13" s="158"/>
      <c r="N13" s="308" t="s">
        <v>365</v>
      </c>
      <c r="O13" s="308"/>
      <c r="P13" s="2"/>
    </row>
    <row r="14" spans="1:16" ht="12.75">
      <c r="A14" s="41"/>
      <c r="B14" s="41"/>
      <c r="C14" s="41"/>
      <c r="D14" s="41"/>
      <c r="E14" s="41"/>
      <c r="F14" s="41"/>
      <c r="G14" s="41"/>
      <c r="H14" s="41"/>
      <c r="I14" s="139"/>
      <c r="J14" s="166"/>
      <c r="K14" s="307"/>
      <c r="L14" s="158"/>
      <c r="N14" s="308"/>
      <c r="O14" s="308"/>
      <c r="P14" s="2"/>
    </row>
    <row r="15" spans="1:16" ht="12.75">
      <c r="A15" s="41"/>
      <c r="B15" s="41"/>
      <c r="C15" s="41"/>
      <c r="D15" s="41"/>
      <c r="E15" s="41"/>
      <c r="F15" s="41"/>
      <c r="G15" s="41"/>
      <c r="H15" s="41"/>
      <c r="I15" s="139"/>
      <c r="J15" s="166"/>
      <c r="K15" s="307"/>
      <c r="L15" s="158"/>
      <c r="N15" s="308"/>
      <c r="O15" s="308"/>
      <c r="P15" s="2"/>
    </row>
    <row r="16" spans="1:16" ht="12.75">
      <c r="A16" s="41"/>
      <c r="B16" s="41"/>
      <c r="C16" s="41"/>
      <c r="D16" s="41"/>
      <c r="E16" s="41"/>
      <c r="F16" s="41"/>
      <c r="G16" s="41"/>
      <c r="H16" s="41"/>
      <c r="I16" s="139"/>
      <c r="J16" s="166"/>
      <c r="K16" s="158"/>
      <c r="L16" s="158"/>
      <c r="P16" s="2"/>
    </row>
    <row r="17" spans="1:16" ht="15">
      <c r="A17" s="312"/>
      <c r="B17" s="312"/>
      <c r="C17" s="312"/>
      <c r="D17" s="312"/>
      <c r="E17" s="312"/>
      <c r="F17" s="312"/>
      <c r="G17" s="312"/>
      <c r="H17" s="312"/>
      <c r="I17" s="313"/>
      <c r="J17" s="314"/>
      <c r="K17" s="315"/>
      <c r="L17" s="315"/>
      <c r="M17" s="316"/>
      <c r="N17" s="316"/>
      <c r="O17" s="439" t="s">
        <v>366</v>
      </c>
      <c r="P17" s="317"/>
    </row>
    <row r="18" spans="1:16" ht="15">
      <c r="A18" s="312"/>
      <c r="B18" s="312"/>
      <c r="C18" s="312"/>
      <c r="D18" s="312"/>
      <c r="E18" s="312"/>
      <c r="F18" s="312"/>
      <c r="G18" s="312"/>
      <c r="H18" s="442"/>
      <c r="I18" s="442"/>
      <c r="J18" s="314"/>
      <c r="K18" s="315"/>
      <c r="L18" s="315"/>
      <c r="M18" s="318"/>
      <c r="N18" s="319"/>
      <c r="O18" s="440"/>
      <c r="P18" s="166"/>
    </row>
    <row r="19" spans="1:16" ht="15">
      <c r="A19" s="320"/>
      <c r="B19" s="312"/>
      <c r="C19" s="312"/>
      <c r="D19" s="312"/>
      <c r="E19" s="312"/>
      <c r="F19" s="312"/>
      <c r="G19" s="312"/>
      <c r="H19" s="318"/>
      <c r="I19" s="318"/>
      <c r="J19" s="443"/>
      <c r="K19" s="315"/>
      <c r="L19" s="315"/>
      <c r="M19" s="442"/>
      <c r="N19" s="445"/>
      <c r="O19" s="441"/>
      <c r="P19" s="446"/>
    </row>
    <row r="20" spans="1:16" ht="15">
      <c r="A20" s="448" t="s">
        <v>430</v>
      </c>
      <c r="B20" s="448"/>
      <c r="C20" s="448"/>
      <c r="D20" s="448"/>
      <c r="E20" s="448"/>
      <c r="F20" s="448"/>
      <c r="G20" s="448"/>
      <c r="H20" s="449"/>
      <c r="I20" s="318"/>
      <c r="J20" s="443"/>
      <c r="K20" s="315"/>
      <c r="L20" s="315"/>
      <c r="M20" s="318" t="s">
        <v>3</v>
      </c>
      <c r="N20" s="319"/>
      <c r="O20" s="321">
        <v>501012</v>
      </c>
      <c r="P20" s="446"/>
    </row>
    <row r="21" spans="1:16" ht="15">
      <c r="A21" s="448" t="s">
        <v>431</v>
      </c>
      <c r="B21" s="448"/>
      <c r="C21" s="448"/>
      <c r="D21" s="448"/>
      <c r="E21" s="448"/>
      <c r="F21" s="448"/>
      <c r="G21" s="448"/>
      <c r="H21" s="449"/>
      <c r="I21" s="322"/>
      <c r="J21" s="444"/>
      <c r="K21" s="315"/>
      <c r="L21" s="315"/>
      <c r="M21" s="442" t="s">
        <v>4</v>
      </c>
      <c r="N21" s="445"/>
      <c r="O21" s="321"/>
      <c r="P21" s="447"/>
    </row>
    <row r="22" spans="1:16" ht="15">
      <c r="A22" s="450" t="s">
        <v>432</v>
      </c>
      <c r="B22" s="450"/>
      <c r="C22" s="450"/>
      <c r="D22" s="450"/>
      <c r="E22" s="450"/>
      <c r="F22" s="450"/>
      <c r="G22" s="450"/>
      <c r="H22" s="442"/>
      <c r="I22" s="442"/>
      <c r="J22" s="314"/>
      <c r="K22" s="315"/>
      <c r="L22" s="315"/>
      <c r="M22" s="442" t="s">
        <v>5</v>
      </c>
      <c r="N22" s="445"/>
      <c r="O22" s="321"/>
      <c r="P22" s="166"/>
    </row>
    <row r="23" spans="1:16" ht="15">
      <c r="A23" s="312" t="s">
        <v>73</v>
      </c>
      <c r="B23" s="451" t="s">
        <v>386</v>
      </c>
      <c r="C23" s="451"/>
      <c r="D23" s="451"/>
      <c r="E23" s="451"/>
      <c r="F23" s="451"/>
      <c r="G23" s="451"/>
      <c r="H23" s="452"/>
      <c r="I23" s="452"/>
      <c r="J23" s="314"/>
      <c r="K23" s="315"/>
      <c r="L23" s="315"/>
      <c r="M23" s="452" t="s">
        <v>6</v>
      </c>
      <c r="N23" s="453"/>
      <c r="O23" s="321"/>
      <c r="P23" s="166"/>
    </row>
    <row r="24" spans="1:16" ht="15">
      <c r="A24" s="312" t="s">
        <v>11</v>
      </c>
      <c r="B24" s="451" t="s">
        <v>367</v>
      </c>
      <c r="C24" s="451"/>
      <c r="D24" s="451"/>
      <c r="E24" s="451"/>
      <c r="F24" s="451"/>
      <c r="G24" s="451"/>
      <c r="H24" s="452"/>
      <c r="I24" s="452"/>
      <c r="J24" s="314"/>
      <c r="K24" s="315"/>
      <c r="L24" s="315"/>
      <c r="M24" s="452" t="s">
        <v>6</v>
      </c>
      <c r="N24" s="453"/>
      <c r="O24" s="321"/>
      <c r="P24" s="166"/>
    </row>
    <row r="25" spans="1:16" ht="15">
      <c r="A25" s="312" t="s">
        <v>0</v>
      </c>
      <c r="B25" s="451" t="s">
        <v>367</v>
      </c>
      <c r="C25" s="451"/>
      <c r="D25" s="451"/>
      <c r="E25" s="451"/>
      <c r="F25" s="451"/>
      <c r="G25" s="451"/>
      <c r="H25" s="442"/>
      <c r="I25" s="442"/>
      <c r="J25" s="314"/>
      <c r="K25" s="315"/>
      <c r="L25" s="315"/>
      <c r="M25" s="442" t="s">
        <v>7</v>
      </c>
      <c r="N25" s="445"/>
      <c r="O25" s="321"/>
      <c r="P25" s="166"/>
    </row>
    <row r="26" spans="1:16" ht="15">
      <c r="A26" s="312" t="s">
        <v>1</v>
      </c>
      <c r="B26" s="454" t="s">
        <v>368</v>
      </c>
      <c r="C26" s="449"/>
      <c r="D26" s="449"/>
      <c r="E26" s="449"/>
      <c r="F26" s="449"/>
      <c r="G26" s="449"/>
      <c r="H26" s="449"/>
      <c r="I26" s="449"/>
      <c r="J26" s="449"/>
      <c r="K26" s="449"/>
      <c r="L26" s="315"/>
      <c r="M26" s="442" t="s">
        <v>8</v>
      </c>
      <c r="N26" s="445"/>
      <c r="O26" s="321"/>
      <c r="P26" s="166"/>
    </row>
    <row r="27" spans="1:16" ht="15">
      <c r="A27" s="312" t="s">
        <v>2</v>
      </c>
      <c r="B27" s="454" t="s">
        <v>369</v>
      </c>
      <c r="C27" s="454"/>
      <c r="D27" s="454"/>
      <c r="E27" s="454"/>
      <c r="F27" s="454"/>
      <c r="G27" s="454"/>
      <c r="H27" s="442"/>
      <c r="I27" s="442"/>
      <c r="J27" s="443"/>
      <c r="K27" s="315"/>
      <c r="L27" s="315"/>
      <c r="M27" s="442" t="s">
        <v>9</v>
      </c>
      <c r="N27" s="445"/>
      <c r="O27" s="321">
        <v>383</v>
      </c>
      <c r="P27" s="446"/>
    </row>
    <row r="28" spans="1:16" ht="15">
      <c r="A28" s="312"/>
      <c r="B28" s="312"/>
      <c r="C28" s="312"/>
      <c r="D28" s="312"/>
      <c r="E28" s="312"/>
      <c r="F28" s="312"/>
      <c r="G28" s="312"/>
      <c r="H28" s="442"/>
      <c r="I28" s="442"/>
      <c r="J28" s="443"/>
      <c r="K28" s="315"/>
      <c r="L28" s="315"/>
      <c r="M28" s="318" t="s">
        <v>10</v>
      </c>
      <c r="N28" s="319"/>
      <c r="O28" s="321"/>
      <c r="P28" s="446"/>
    </row>
    <row r="29" spans="1:16" ht="15">
      <c r="A29" s="312"/>
      <c r="B29" s="312"/>
      <c r="C29" s="312"/>
      <c r="D29" s="312"/>
      <c r="E29" s="312"/>
      <c r="F29" s="312"/>
      <c r="G29" s="312"/>
      <c r="H29" s="442"/>
      <c r="I29" s="442"/>
      <c r="J29" s="314"/>
      <c r="K29" s="315"/>
      <c r="L29" s="315"/>
      <c r="M29" s="318"/>
      <c r="N29" s="318"/>
      <c r="O29" s="314"/>
      <c r="P29" s="166"/>
    </row>
    <row r="30" spans="1:16" ht="15">
      <c r="A30" s="312"/>
      <c r="B30" s="312"/>
      <c r="C30" s="312"/>
      <c r="D30" s="312"/>
      <c r="E30" s="312"/>
      <c r="F30" s="312"/>
      <c r="G30" s="312"/>
      <c r="H30" s="318"/>
      <c r="I30" s="318"/>
      <c r="J30" s="314"/>
      <c r="K30" s="315"/>
      <c r="L30" s="315"/>
      <c r="M30" s="316"/>
      <c r="N30" s="316"/>
      <c r="O30" s="316"/>
      <c r="P30" s="3"/>
    </row>
    <row r="31" spans="1:12" ht="15">
      <c r="A31" s="41"/>
      <c r="B31" s="312" t="s">
        <v>370</v>
      </c>
      <c r="C31" s="312"/>
      <c r="D31" s="312"/>
      <c r="E31" s="312"/>
      <c r="F31" s="312"/>
      <c r="G31" s="41"/>
      <c r="H31" s="264"/>
      <c r="I31" s="264"/>
      <c r="J31" s="166"/>
      <c r="K31" s="158"/>
      <c r="L31" s="158"/>
    </row>
    <row r="32" spans="1:12" ht="12.75">
      <c r="A32" s="41"/>
      <c r="B32" s="41"/>
      <c r="C32" s="41"/>
      <c r="D32" s="41"/>
      <c r="E32" s="41"/>
      <c r="F32" s="41"/>
      <c r="G32" s="41"/>
      <c r="H32" s="264"/>
      <c r="I32" s="264"/>
      <c r="J32" s="166"/>
      <c r="K32" s="158"/>
      <c r="L32" s="158"/>
    </row>
    <row r="33" spans="1:15" ht="12.75" customHeight="1">
      <c r="A33" s="41"/>
      <c r="B33" s="455" t="s">
        <v>371</v>
      </c>
      <c r="C33" s="456"/>
      <c r="D33" s="456"/>
      <c r="E33" s="457"/>
      <c r="F33" s="461" t="s">
        <v>372</v>
      </c>
      <c r="G33" s="464" t="s">
        <v>373</v>
      </c>
      <c r="H33" s="465"/>
      <c r="I33" s="465"/>
      <c r="J33" s="465"/>
      <c r="K33" s="465"/>
      <c r="L33" s="465"/>
      <c r="M33" s="465"/>
      <c r="N33" s="465"/>
      <c r="O33" s="466"/>
    </row>
    <row r="34" spans="1:15" ht="31.5" customHeight="1">
      <c r="A34" s="41"/>
      <c r="B34" s="458"/>
      <c r="C34" s="459"/>
      <c r="D34" s="459"/>
      <c r="E34" s="460"/>
      <c r="F34" s="462"/>
      <c r="G34" s="467" t="s">
        <v>434</v>
      </c>
      <c r="H34" s="468"/>
      <c r="I34" s="469"/>
      <c r="J34" s="467" t="s">
        <v>435</v>
      </c>
      <c r="K34" s="468"/>
      <c r="L34" s="469"/>
      <c r="M34" s="467" t="s">
        <v>436</v>
      </c>
      <c r="N34" s="468"/>
      <c r="O34" s="469"/>
    </row>
    <row r="35" spans="1:15" ht="63.75">
      <c r="A35" s="41"/>
      <c r="B35" s="251" t="s">
        <v>374</v>
      </c>
      <c r="C35" s="251" t="s">
        <v>375</v>
      </c>
      <c r="D35" s="251" t="s">
        <v>376</v>
      </c>
      <c r="E35" s="63" t="s">
        <v>377</v>
      </c>
      <c r="F35" s="463"/>
      <c r="G35" s="140" t="s">
        <v>408</v>
      </c>
      <c r="H35" s="152" t="s">
        <v>23</v>
      </c>
      <c r="I35" s="324" t="s">
        <v>379</v>
      </c>
      <c r="J35" s="140" t="s">
        <v>407</v>
      </c>
      <c r="K35" s="152" t="s">
        <v>23</v>
      </c>
      <c r="L35" s="324" t="s">
        <v>379</v>
      </c>
      <c r="M35" s="140" t="s">
        <v>407</v>
      </c>
      <c r="N35" s="152" t="s">
        <v>23</v>
      </c>
      <c r="O35" s="324" t="s">
        <v>379</v>
      </c>
    </row>
    <row r="36" spans="1:15" ht="12.75">
      <c r="A36" s="41"/>
      <c r="B36" s="251"/>
      <c r="C36" s="251"/>
      <c r="D36" s="251"/>
      <c r="E36" s="63">
        <v>100</v>
      </c>
      <c r="F36" s="323"/>
      <c r="G36" s="339">
        <f>G37+G38+G39+G40+G41+G42</f>
        <v>5414160</v>
      </c>
      <c r="H36" s="339" t="s">
        <v>397</v>
      </c>
      <c r="I36" s="339">
        <f aca="true" t="shared" si="0" ref="I36:O36">I37+I38+I39+I40+I41+I42</f>
        <v>0</v>
      </c>
      <c r="J36" s="339">
        <f t="shared" si="0"/>
        <v>5462090</v>
      </c>
      <c r="K36" s="339">
        <f t="shared" si="0"/>
        <v>0</v>
      </c>
      <c r="L36" s="339">
        <f t="shared" si="0"/>
        <v>0</v>
      </c>
      <c r="M36" s="339">
        <f t="shared" si="0"/>
        <v>5462090</v>
      </c>
      <c r="N36" s="339">
        <f t="shared" si="0"/>
        <v>0</v>
      </c>
      <c r="O36" s="339">
        <f t="shared" si="0"/>
        <v>0</v>
      </c>
    </row>
    <row r="37" spans="1:15" ht="12.75">
      <c r="A37" s="41"/>
      <c r="B37" s="326" t="s">
        <v>31</v>
      </c>
      <c r="C37" s="327" t="s">
        <v>49</v>
      </c>
      <c r="D37" s="327" t="s">
        <v>330</v>
      </c>
      <c r="E37" s="251">
        <v>100</v>
      </c>
      <c r="F37" s="251"/>
      <c r="G37" s="330">
        <f>H73++H75+H71</f>
        <v>122100</v>
      </c>
      <c r="H37" s="330">
        <f aca="true" t="shared" si="1" ref="H37:O37">I73++I75</f>
        <v>0</v>
      </c>
      <c r="I37" s="330">
        <f t="shared" si="1"/>
        <v>0</v>
      </c>
      <c r="J37" s="330">
        <f t="shared" si="1"/>
        <v>166700</v>
      </c>
      <c r="K37" s="330">
        <f t="shared" si="1"/>
        <v>0</v>
      </c>
      <c r="L37" s="330">
        <f t="shared" si="1"/>
        <v>0</v>
      </c>
      <c r="M37" s="330">
        <f t="shared" si="1"/>
        <v>166700</v>
      </c>
      <c r="N37" s="330">
        <f t="shared" si="1"/>
        <v>0</v>
      </c>
      <c r="O37" s="330">
        <f t="shared" si="1"/>
        <v>0</v>
      </c>
    </row>
    <row r="38" spans="1:15" ht="12.75">
      <c r="A38" s="41"/>
      <c r="B38" s="326" t="s">
        <v>31</v>
      </c>
      <c r="C38" s="327" t="s">
        <v>49</v>
      </c>
      <c r="D38" s="327" t="s">
        <v>384</v>
      </c>
      <c r="E38" s="251">
        <v>100</v>
      </c>
      <c r="F38" s="251"/>
      <c r="G38" s="330">
        <f>H81+H83</f>
        <v>855900</v>
      </c>
      <c r="H38" s="330">
        <f aca="true" t="shared" si="2" ref="H38:O38">I81+I83</f>
        <v>0</v>
      </c>
      <c r="I38" s="330">
        <f t="shared" si="2"/>
        <v>0</v>
      </c>
      <c r="J38" s="330">
        <f t="shared" si="2"/>
        <v>855900</v>
      </c>
      <c r="K38" s="330">
        <f t="shared" si="2"/>
        <v>0</v>
      </c>
      <c r="L38" s="330">
        <f t="shared" si="2"/>
        <v>0</v>
      </c>
      <c r="M38" s="330">
        <f t="shared" si="2"/>
        <v>855900</v>
      </c>
      <c r="N38" s="330">
        <f t="shared" si="2"/>
        <v>0</v>
      </c>
      <c r="O38" s="330">
        <f t="shared" si="2"/>
        <v>0</v>
      </c>
    </row>
    <row r="39" spans="1:15" ht="12.75">
      <c r="A39" s="41"/>
      <c r="B39" s="326" t="s">
        <v>31</v>
      </c>
      <c r="C39" s="327" t="s">
        <v>49</v>
      </c>
      <c r="D39" s="327" t="s">
        <v>337</v>
      </c>
      <c r="E39" s="251">
        <v>100</v>
      </c>
      <c r="F39" s="251"/>
      <c r="G39" s="330">
        <f>H86+H88</f>
        <v>305230</v>
      </c>
      <c r="H39" s="330">
        <f aca="true" t="shared" si="3" ref="H39:O39">I86+I88</f>
        <v>0</v>
      </c>
      <c r="I39" s="330">
        <f t="shared" si="3"/>
        <v>0</v>
      </c>
      <c r="J39" s="330">
        <f t="shared" si="3"/>
        <v>305230</v>
      </c>
      <c r="K39" s="330">
        <f t="shared" si="3"/>
        <v>0</v>
      </c>
      <c r="L39" s="330">
        <f t="shared" si="3"/>
        <v>0</v>
      </c>
      <c r="M39" s="330">
        <f t="shared" si="3"/>
        <v>305230</v>
      </c>
      <c r="N39" s="330">
        <f t="shared" si="3"/>
        <v>0</v>
      </c>
      <c r="O39" s="330">
        <f t="shared" si="3"/>
        <v>0</v>
      </c>
    </row>
    <row r="40" spans="1:15" ht="12.75">
      <c r="A40" s="41"/>
      <c r="B40" s="326" t="s">
        <v>31</v>
      </c>
      <c r="C40" s="327" t="s">
        <v>53</v>
      </c>
      <c r="D40" s="327" t="s">
        <v>270</v>
      </c>
      <c r="E40" s="251">
        <v>100</v>
      </c>
      <c r="F40" s="251"/>
      <c r="G40" s="328">
        <f>H99+H100+H101</f>
        <v>135480</v>
      </c>
      <c r="H40" s="328">
        <f aca="true" t="shared" si="4" ref="H40:O40">I99+I100+I101</f>
        <v>0</v>
      </c>
      <c r="I40" s="328">
        <f t="shared" si="4"/>
        <v>0</v>
      </c>
      <c r="J40" s="328">
        <f t="shared" si="4"/>
        <v>200500</v>
      </c>
      <c r="K40" s="328">
        <f t="shared" si="4"/>
        <v>0</v>
      </c>
      <c r="L40" s="328">
        <f t="shared" si="4"/>
        <v>0</v>
      </c>
      <c r="M40" s="328">
        <f t="shared" si="4"/>
        <v>200500</v>
      </c>
      <c r="N40" s="328">
        <f t="shared" si="4"/>
        <v>0</v>
      </c>
      <c r="O40" s="328">
        <f t="shared" si="4"/>
        <v>0</v>
      </c>
    </row>
    <row r="41" spans="1:15" ht="12.75">
      <c r="A41" s="41"/>
      <c r="B41" s="326" t="s">
        <v>31</v>
      </c>
      <c r="C41" s="327" t="s">
        <v>53</v>
      </c>
      <c r="D41" s="327" t="s">
        <v>273</v>
      </c>
      <c r="E41" s="251">
        <v>100</v>
      </c>
      <c r="F41" s="251"/>
      <c r="G41" s="328">
        <f>H127+H128</f>
        <v>3065690</v>
      </c>
      <c r="H41" s="328">
        <f aca="true" t="shared" si="5" ref="H41:O41">I127+I128</f>
        <v>0</v>
      </c>
      <c r="I41" s="328">
        <f t="shared" si="5"/>
        <v>0</v>
      </c>
      <c r="J41" s="328">
        <f t="shared" si="5"/>
        <v>3065690</v>
      </c>
      <c r="K41" s="328">
        <f t="shared" si="5"/>
        <v>0</v>
      </c>
      <c r="L41" s="328">
        <f t="shared" si="5"/>
        <v>0</v>
      </c>
      <c r="M41" s="328">
        <f t="shared" si="5"/>
        <v>3065690</v>
      </c>
      <c r="N41" s="328">
        <f t="shared" si="5"/>
        <v>0</v>
      </c>
      <c r="O41" s="328">
        <f t="shared" si="5"/>
        <v>0</v>
      </c>
    </row>
    <row r="42" spans="1:15" ht="12.75">
      <c r="A42" s="41"/>
      <c r="B42" s="326" t="s">
        <v>31</v>
      </c>
      <c r="C42" s="327" t="s">
        <v>53</v>
      </c>
      <c r="D42" s="327" t="s">
        <v>274</v>
      </c>
      <c r="E42" s="251">
        <v>100</v>
      </c>
      <c r="F42" s="251"/>
      <c r="G42" s="328">
        <f>H129+H130</f>
        <v>929760</v>
      </c>
      <c r="H42" s="328">
        <f aca="true" t="shared" si="6" ref="H42:O42">I129+I130</f>
        <v>0</v>
      </c>
      <c r="I42" s="328">
        <f t="shared" si="6"/>
        <v>0</v>
      </c>
      <c r="J42" s="328">
        <f t="shared" si="6"/>
        <v>868070</v>
      </c>
      <c r="K42" s="328">
        <f t="shared" si="6"/>
        <v>0</v>
      </c>
      <c r="L42" s="328">
        <f t="shared" si="6"/>
        <v>0</v>
      </c>
      <c r="M42" s="328">
        <f t="shared" si="6"/>
        <v>868070</v>
      </c>
      <c r="N42" s="328">
        <f t="shared" si="6"/>
        <v>0</v>
      </c>
      <c r="O42" s="328">
        <f t="shared" si="6"/>
        <v>0</v>
      </c>
    </row>
    <row r="43" spans="1:15" ht="12.75">
      <c r="A43" s="41"/>
      <c r="B43" s="326"/>
      <c r="C43" s="327"/>
      <c r="D43" s="327"/>
      <c r="E43" s="251">
        <v>200</v>
      </c>
      <c r="F43" s="251"/>
      <c r="G43" s="329">
        <f>G44+G45+G46+G47+G49+G50+G51+G52+G48</f>
        <v>1467455</v>
      </c>
      <c r="H43" s="329">
        <f aca="true" t="shared" si="7" ref="H43:O43">H44+H45+H46+H47+H49+H50+H51+H52+H48</f>
        <v>0</v>
      </c>
      <c r="I43" s="329">
        <f t="shared" si="7"/>
        <v>0</v>
      </c>
      <c r="J43" s="329">
        <f>J44+J45+J46+J47+J49+J50+J51+J52+J48</f>
        <v>1422782</v>
      </c>
      <c r="K43" s="329">
        <f t="shared" si="7"/>
        <v>0</v>
      </c>
      <c r="L43" s="329">
        <f t="shared" si="7"/>
        <v>0</v>
      </c>
      <c r="M43" s="329">
        <f t="shared" si="7"/>
        <v>1239263</v>
      </c>
      <c r="N43" s="329">
        <f t="shared" si="7"/>
        <v>0</v>
      </c>
      <c r="O43" s="329">
        <f t="shared" si="7"/>
        <v>0</v>
      </c>
    </row>
    <row r="44" spans="1:15" ht="12.75">
      <c r="A44" s="41"/>
      <c r="B44" s="326" t="s">
        <v>31</v>
      </c>
      <c r="C44" s="327" t="s">
        <v>53</v>
      </c>
      <c r="D44" s="327" t="s">
        <v>275</v>
      </c>
      <c r="E44" s="251">
        <v>200</v>
      </c>
      <c r="F44" s="251"/>
      <c r="G44" s="328">
        <f>H134+H132</f>
        <v>79670</v>
      </c>
      <c r="H44" s="328">
        <f aca="true" t="shared" si="8" ref="H44:N44">I134+I132</f>
        <v>0</v>
      </c>
      <c r="I44" s="328">
        <f t="shared" si="8"/>
        <v>0</v>
      </c>
      <c r="J44" s="328">
        <f t="shared" si="8"/>
        <v>52720</v>
      </c>
      <c r="K44" s="328">
        <f t="shared" si="8"/>
        <v>0</v>
      </c>
      <c r="L44" s="328">
        <f t="shared" si="8"/>
        <v>0</v>
      </c>
      <c r="M44" s="328">
        <f t="shared" si="8"/>
        <v>52720</v>
      </c>
      <c r="N44" s="328">
        <f t="shared" si="8"/>
        <v>0</v>
      </c>
      <c r="O44" s="328">
        <f>P134</f>
        <v>0</v>
      </c>
    </row>
    <row r="45" spans="1:15" ht="12.75">
      <c r="A45" s="41"/>
      <c r="B45" s="326" t="s">
        <v>31</v>
      </c>
      <c r="C45" s="327" t="s">
        <v>49</v>
      </c>
      <c r="D45" s="327" t="s">
        <v>385</v>
      </c>
      <c r="E45" s="251">
        <v>200</v>
      </c>
      <c r="F45" s="251"/>
      <c r="G45" s="328">
        <f>H92</f>
        <v>10660</v>
      </c>
      <c r="H45" s="328">
        <f aca="true" t="shared" si="9" ref="H45:O45">I92</f>
        <v>0</v>
      </c>
      <c r="I45" s="328">
        <f t="shared" si="9"/>
        <v>0</v>
      </c>
      <c r="J45" s="328">
        <f t="shared" si="9"/>
        <v>10660</v>
      </c>
      <c r="K45" s="328">
        <f t="shared" si="9"/>
        <v>0</v>
      </c>
      <c r="L45" s="328">
        <f t="shared" si="9"/>
        <v>0</v>
      </c>
      <c r="M45" s="328">
        <f t="shared" si="9"/>
        <v>10660</v>
      </c>
      <c r="N45" s="328">
        <f t="shared" si="9"/>
        <v>0</v>
      </c>
      <c r="O45" s="328">
        <f t="shared" si="9"/>
        <v>0</v>
      </c>
    </row>
    <row r="46" spans="1:15" ht="12.75">
      <c r="A46" s="41"/>
      <c r="B46" s="326" t="s">
        <v>31</v>
      </c>
      <c r="C46" s="327" t="s">
        <v>49</v>
      </c>
      <c r="D46" s="327" t="s">
        <v>333</v>
      </c>
      <c r="E46" s="251">
        <v>200</v>
      </c>
      <c r="F46" s="251"/>
      <c r="G46" s="328">
        <f>H78+H121</f>
        <v>417550</v>
      </c>
      <c r="H46" s="328">
        <f aca="true" t="shared" si="10" ref="H46:M46">I78+I121</f>
        <v>0</v>
      </c>
      <c r="I46" s="328">
        <f t="shared" si="10"/>
        <v>0</v>
      </c>
      <c r="J46" s="328">
        <f t="shared" si="10"/>
        <v>443067</v>
      </c>
      <c r="K46" s="328">
        <f t="shared" si="10"/>
        <v>0</v>
      </c>
      <c r="L46" s="328">
        <f t="shared" si="10"/>
        <v>0</v>
      </c>
      <c r="M46" s="328">
        <f t="shared" si="10"/>
        <v>460788</v>
      </c>
      <c r="N46" s="328">
        <f>O78</f>
        <v>0</v>
      </c>
      <c r="O46" s="328">
        <f>P78</f>
        <v>0</v>
      </c>
    </row>
    <row r="47" spans="1:15" ht="12.75">
      <c r="A47" s="41"/>
      <c r="B47" s="326" t="s">
        <v>31</v>
      </c>
      <c r="C47" s="327" t="s">
        <v>53</v>
      </c>
      <c r="D47" s="327" t="s">
        <v>270</v>
      </c>
      <c r="E47" s="251">
        <v>200</v>
      </c>
      <c r="F47" s="251"/>
      <c r="G47" s="330">
        <f>H104+H107+H108+H109+H110+H112+H113</f>
        <v>591840</v>
      </c>
      <c r="H47" s="330">
        <f aca="true" t="shared" si="11" ref="H47:N47">I104+I107+I108+I109+I110+I112+I113</f>
        <v>0</v>
      </c>
      <c r="I47" s="330">
        <f t="shared" si="11"/>
        <v>0</v>
      </c>
      <c r="J47" s="330">
        <f>K104+K107+K108+K109+K110+K112+K113</f>
        <v>446720</v>
      </c>
      <c r="K47" s="330">
        <f t="shared" si="11"/>
        <v>0</v>
      </c>
      <c r="L47" s="330">
        <f t="shared" si="11"/>
        <v>0</v>
      </c>
      <c r="M47" s="330">
        <f t="shared" si="11"/>
        <v>446720</v>
      </c>
      <c r="N47" s="330">
        <f t="shared" si="11"/>
        <v>0</v>
      </c>
      <c r="O47" s="330">
        <f>P104+P107+P108+P109+P110+P112+P113</f>
        <v>0</v>
      </c>
    </row>
    <row r="48" spans="1:15" ht="12.75">
      <c r="A48" s="41"/>
      <c r="B48" s="326" t="s">
        <v>31</v>
      </c>
      <c r="C48" s="327" t="s">
        <v>53</v>
      </c>
      <c r="D48" s="327" t="s">
        <v>270</v>
      </c>
      <c r="E48" s="251">
        <v>200</v>
      </c>
      <c r="F48" s="251"/>
      <c r="G48" s="330">
        <f>H117+H118+H114+H111</f>
        <v>104820</v>
      </c>
      <c r="H48" s="330">
        <f aca="true" t="shared" si="12" ref="H48:O48">I117+I118+I114+I111</f>
        <v>0</v>
      </c>
      <c r="I48" s="330">
        <f t="shared" si="12"/>
        <v>0</v>
      </c>
      <c r="J48" s="330">
        <f t="shared" si="12"/>
        <v>145080</v>
      </c>
      <c r="K48" s="330">
        <f t="shared" si="12"/>
        <v>0</v>
      </c>
      <c r="L48" s="330">
        <f t="shared" si="12"/>
        <v>0</v>
      </c>
      <c r="M48" s="330">
        <f t="shared" si="12"/>
        <v>0</v>
      </c>
      <c r="N48" s="330">
        <f t="shared" si="12"/>
        <v>0</v>
      </c>
      <c r="O48" s="330">
        <f t="shared" si="12"/>
        <v>0</v>
      </c>
    </row>
    <row r="49" spans="1:15" ht="12.75">
      <c r="A49" s="41"/>
      <c r="B49" s="326" t="s">
        <v>31</v>
      </c>
      <c r="C49" s="327" t="s">
        <v>53</v>
      </c>
      <c r="D49" s="327" t="s">
        <v>380</v>
      </c>
      <c r="E49" s="251">
        <v>200</v>
      </c>
      <c r="F49" s="251"/>
      <c r="G49" s="328">
        <f>H124</f>
        <v>53235</v>
      </c>
      <c r="H49" s="328">
        <f aca="true" t="shared" si="13" ref="H49:O49">I124</f>
        <v>0</v>
      </c>
      <c r="I49" s="328">
        <f t="shared" si="13"/>
        <v>0</v>
      </c>
      <c r="J49" s="328">
        <f t="shared" si="13"/>
        <v>114855</v>
      </c>
      <c r="K49" s="328">
        <f t="shared" si="13"/>
        <v>0</v>
      </c>
      <c r="L49" s="328">
        <f t="shared" si="13"/>
        <v>0</v>
      </c>
      <c r="M49" s="328">
        <f t="shared" si="13"/>
        <v>114855</v>
      </c>
      <c r="N49" s="328">
        <f t="shared" si="13"/>
        <v>0</v>
      </c>
      <c r="O49" s="328">
        <f t="shared" si="13"/>
        <v>0</v>
      </c>
    </row>
    <row r="50" spans="1:15" ht="12.75">
      <c r="A50" s="41"/>
      <c r="B50" s="326" t="s">
        <v>31</v>
      </c>
      <c r="C50" s="327" t="s">
        <v>53</v>
      </c>
      <c r="D50" s="331" t="s">
        <v>280</v>
      </c>
      <c r="E50" s="251">
        <v>200</v>
      </c>
      <c r="F50" s="251"/>
      <c r="G50" s="328">
        <f>H137</f>
        <v>158340</v>
      </c>
      <c r="H50" s="328">
        <f aca="true" t="shared" si="14" ref="H50:O50">I137</f>
        <v>0</v>
      </c>
      <c r="I50" s="328">
        <f t="shared" si="14"/>
        <v>0</v>
      </c>
      <c r="J50" s="328">
        <f t="shared" si="14"/>
        <v>158340</v>
      </c>
      <c r="K50" s="328">
        <f t="shared" si="14"/>
        <v>0</v>
      </c>
      <c r="L50" s="328">
        <f t="shared" si="14"/>
        <v>0</v>
      </c>
      <c r="M50" s="328">
        <f t="shared" si="14"/>
        <v>102180</v>
      </c>
      <c r="N50" s="328">
        <f t="shared" si="14"/>
        <v>0</v>
      </c>
      <c r="O50" s="328">
        <f t="shared" si="14"/>
        <v>0</v>
      </c>
    </row>
    <row r="51" spans="1:15" ht="12.75">
      <c r="A51" s="41"/>
      <c r="B51" s="326" t="s">
        <v>31</v>
      </c>
      <c r="C51" s="327" t="s">
        <v>53</v>
      </c>
      <c r="D51" s="327" t="s">
        <v>381</v>
      </c>
      <c r="E51" s="251">
        <v>200</v>
      </c>
      <c r="F51" s="251"/>
      <c r="G51" s="332">
        <f>H147</f>
        <v>4590</v>
      </c>
      <c r="H51" s="332">
        <f aca="true" t="shared" si="15" ref="H51:O51">I147</f>
        <v>0</v>
      </c>
      <c r="I51" s="332">
        <f t="shared" si="15"/>
        <v>0</v>
      </c>
      <c r="J51" s="332">
        <f t="shared" si="15"/>
        <v>4590</v>
      </c>
      <c r="K51" s="332">
        <f t="shared" si="15"/>
        <v>0</v>
      </c>
      <c r="L51" s="332">
        <f t="shared" si="15"/>
        <v>0</v>
      </c>
      <c r="M51" s="332">
        <f t="shared" si="15"/>
        <v>4590</v>
      </c>
      <c r="N51" s="332">
        <f t="shared" si="15"/>
        <v>0</v>
      </c>
      <c r="O51" s="332">
        <f t="shared" si="15"/>
        <v>0</v>
      </c>
    </row>
    <row r="52" spans="1:15" ht="12.75">
      <c r="A52" s="41"/>
      <c r="B52" s="326" t="s">
        <v>31</v>
      </c>
      <c r="C52" s="327" t="s">
        <v>53</v>
      </c>
      <c r="D52" s="327" t="s">
        <v>381</v>
      </c>
      <c r="E52" s="251">
        <v>200</v>
      </c>
      <c r="F52" s="251"/>
      <c r="G52" s="332">
        <f>H150</f>
        <v>46750</v>
      </c>
      <c r="H52" s="332">
        <f aca="true" t="shared" si="16" ref="H52:O52">I150</f>
        <v>0</v>
      </c>
      <c r="I52" s="332">
        <f t="shared" si="16"/>
        <v>0</v>
      </c>
      <c r="J52" s="332">
        <f t="shared" si="16"/>
        <v>46750</v>
      </c>
      <c r="K52" s="332">
        <f t="shared" si="16"/>
        <v>0</v>
      </c>
      <c r="L52" s="332">
        <f t="shared" si="16"/>
        <v>0</v>
      </c>
      <c r="M52" s="332">
        <f t="shared" si="16"/>
        <v>46750</v>
      </c>
      <c r="N52" s="332">
        <f t="shared" si="16"/>
        <v>0</v>
      </c>
      <c r="O52" s="332">
        <f t="shared" si="16"/>
        <v>0</v>
      </c>
    </row>
    <row r="53" spans="1:15" ht="12.75">
      <c r="A53" s="41"/>
      <c r="B53" s="326"/>
      <c r="C53" s="327"/>
      <c r="D53" s="327"/>
      <c r="E53" s="251">
        <v>800</v>
      </c>
      <c r="F53" s="251"/>
      <c r="G53" s="325">
        <f>G54</f>
        <v>15900</v>
      </c>
      <c r="H53" s="325">
        <f aca="true" t="shared" si="17" ref="H53:O53">H54</f>
        <v>0</v>
      </c>
      <c r="I53" s="325">
        <f t="shared" si="17"/>
        <v>0</v>
      </c>
      <c r="J53" s="325">
        <f t="shared" si="17"/>
        <v>0</v>
      </c>
      <c r="K53" s="325">
        <f t="shared" si="17"/>
        <v>0</v>
      </c>
      <c r="L53" s="325">
        <f t="shared" si="17"/>
        <v>0</v>
      </c>
      <c r="M53" s="325">
        <f t="shared" si="17"/>
        <v>0</v>
      </c>
      <c r="N53" s="325">
        <f t="shared" si="17"/>
        <v>0</v>
      </c>
      <c r="O53" s="325">
        <f t="shared" si="17"/>
        <v>0</v>
      </c>
    </row>
    <row r="54" spans="1:15" ht="12.75">
      <c r="A54" s="41"/>
      <c r="B54" s="326" t="s">
        <v>31</v>
      </c>
      <c r="C54" s="327" t="s">
        <v>53</v>
      </c>
      <c r="D54" s="327" t="s">
        <v>282</v>
      </c>
      <c r="E54" s="251">
        <v>800</v>
      </c>
      <c r="F54" s="251"/>
      <c r="G54" s="328">
        <f>H138</f>
        <v>15900</v>
      </c>
      <c r="H54" s="328">
        <f aca="true" t="shared" si="18" ref="H54:O54">I138</f>
        <v>0</v>
      </c>
      <c r="I54" s="328">
        <f t="shared" si="18"/>
        <v>0</v>
      </c>
      <c r="J54" s="328">
        <f t="shared" si="18"/>
        <v>0</v>
      </c>
      <c r="K54" s="328">
        <f t="shared" si="18"/>
        <v>0</v>
      </c>
      <c r="L54" s="328">
        <f t="shared" si="18"/>
        <v>0</v>
      </c>
      <c r="M54" s="328">
        <f t="shared" si="18"/>
        <v>0</v>
      </c>
      <c r="N54" s="328">
        <f t="shared" si="18"/>
        <v>0</v>
      </c>
      <c r="O54" s="328">
        <f t="shared" si="18"/>
        <v>0</v>
      </c>
    </row>
    <row r="55" spans="1:15" ht="12.75">
      <c r="A55" s="41"/>
      <c r="B55" s="333"/>
      <c r="C55" s="334"/>
      <c r="D55" s="334"/>
      <c r="E55" s="134" t="s">
        <v>382</v>
      </c>
      <c r="F55" s="340"/>
      <c r="G55" s="328"/>
      <c r="H55" s="328">
        <f>I90+I93+I95+I96+I97+I99+I100</f>
        <v>0</v>
      </c>
      <c r="I55" s="328">
        <f>J90+J93+J95+J96+J97+J99+J100</f>
        <v>0</v>
      </c>
      <c r="J55" s="61"/>
      <c r="K55" s="160"/>
      <c r="L55" s="335"/>
      <c r="M55" s="335"/>
      <c r="N55" s="335"/>
      <c r="O55" s="335"/>
    </row>
    <row r="56" spans="1:15" ht="12.75">
      <c r="A56" s="41"/>
      <c r="B56" s="333"/>
      <c r="C56" s="334"/>
      <c r="D56" s="134"/>
      <c r="E56" s="134"/>
      <c r="F56" s="134" t="s">
        <v>58</v>
      </c>
      <c r="G56" s="330">
        <f>G36+G43+G53</f>
        <v>6897515</v>
      </c>
      <c r="H56" s="330"/>
      <c r="I56" s="330"/>
      <c r="J56" s="330">
        <f>J36+J43+J53</f>
        <v>6884872</v>
      </c>
      <c r="K56" s="330"/>
      <c r="L56" s="330"/>
      <c r="M56" s="330">
        <f>M36+M43+M53</f>
        <v>6701353</v>
      </c>
      <c r="N56" s="335"/>
      <c r="O56" s="335"/>
    </row>
    <row r="57" spans="1:15" ht="12.75">
      <c r="A57" s="41"/>
      <c r="B57" s="41"/>
      <c r="C57" s="41"/>
      <c r="D57" s="41"/>
      <c r="E57" s="41"/>
      <c r="F57" s="41"/>
      <c r="G57" s="336"/>
      <c r="H57" s="336"/>
      <c r="I57" s="336"/>
      <c r="J57" s="336"/>
      <c r="K57" s="336"/>
      <c r="L57" s="336"/>
      <c r="M57" s="336"/>
      <c r="N57" s="336"/>
      <c r="O57" s="336"/>
    </row>
    <row r="58" spans="1:12" ht="15">
      <c r="A58" s="312"/>
      <c r="B58" s="312" t="s">
        <v>383</v>
      </c>
      <c r="C58" s="312"/>
      <c r="D58" s="312"/>
      <c r="E58" s="312"/>
      <c r="F58" s="312"/>
      <c r="G58" s="312"/>
      <c r="H58" s="318"/>
      <c r="I58" s="264"/>
      <c r="J58" s="166"/>
      <c r="K58" s="158"/>
      <c r="L58" s="158"/>
    </row>
    <row r="59" spans="1:12" ht="12.75">
      <c r="A59" s="41"/>
      <c r="B59" s="41"/>
      <c r="C59" s="41"/>
      <c r="D59" s="41"/>
      <c r="E59" s="41"/>
      <c r="F59" s="41"/>
      <c r="G59" s="41"/>
      <c r="H59" s="264"/>
      <c r="I59" s="264"/>
      <c r="J59" s="166"/>
      <c r="K59" s="158"/>
      <c r="L59" s="158"/>
    </row>
    <row r="60" spans="1:16" ht="12.75">
      <c r="A60" s="427" t="s">
        <v>12</v>
      </c>
      <c r="B60" s="427" t="s">
        <v>13</v>
      </c>
      <c r="C60" s="470" t="s">
        <v>14</v>
      </c>
      <c r="D60" s="471"/>
      <c r="E60" s="471"/>
      <c r="F60" s="472"/>
      <c r="G60" s="461" t="s">
        <v>20</v>
      </c>
      <c r="H60" s="478" t="s">
        <v>21</v>
      </c>
      <c r="I60" s="465"/>
      <c r="J60" s="465"/>
      <c r="K60" s="465"/>
      <c r="L60" s="465"/>
      <c r="M60" s="465"/>
      <c r="N60" s="465"/>
      <c r="O60" s="465"/>
      <c r="P60" s="466"/>
    </row>
    <row r="61" spans="1:16" ht="46.5" customHeight="1">
      <c r="A61" s="427"/>
      <c r="B61" s="427"/>
      <c r="C61" s="473"/>
      <c r="D61" s="474"/>
      <c r="E61" s="474"/>
      <c r="F61" s="475"/>
      <c r="G61" s="476"/>
      <c r="H61" s="478" t="s">
        <v>437</v>
      </c>
      <c r="I61" s="479"/>
      <c r="J61" s="480"/>
      <c r="K61" s="478" t="s">
        <v>438</v>
      </c>
      <c r="L61" s="465"/>
      <c r="M61" s="466"/>
      <c r="N61" s="478" t="s">
        <v>439</v>
      </c>
      <c r="O61" s="465"/>
      <c r="P61" s="466"/>
    </row>
    <row r="62" spans="1:16" ht="38.25">
      <c r="A62" s="427"/>
      <c r="B62" s="427"/>
      <c r="C62" s="63" t="s">
        <v>15</v>
      </c>
      <c r="D62" s="63" t="s">
        <v>16</v>
      </c>
      <c r="E62" s="63" t="s">
        <v>17</v>
      </c>
      <c r="F62" s="63" t="s">
        <v>18</v>
      </c>
      <c r="G62" s="477"/>
      <c r="H62" s="140" t="s">
        <v>378</v>
      </c>
      <c r="I62" s="152" t="s">
        <v>23</v>
      </c>
      <c r="J62" s="324" t="s">
        <v>379</v>
      </c>
      <c r="K62" s="140" t="s">
        <v>378</v>
      </c>
      <c r="L62" s="152" t="s">
        <v>23</v>
      </c>
      <c r="M62" s="324" t="s">
        <v>379</v>
      </c>
      <c r="N62" s="140" t="s">
        <v>378</v>
      </c>
      <c r="O62" s="152" t="s">
        <v>23</v>
      </c>
      <c r="P62" s="324" t="s">
        <v>379</v>
      </c>
    </row>
    <row r="63" spans="1:16" ht="13.5" thickBot="1">
      <c r="A63" s="5">
        <v>1</v>
      </c>
      <c r="B63" s="5">
        <v>2</v>
      </c>
      <c r="C63" s="5">
        <v>3</v>
      </c>
      <c r="D63" s="5">
        <v>4</v>
      </c>
      <c r="E63" s="5">
        <v>5</v>
      </c>
      <c r="F63" s="5">
        <v>6</v>
      </c>
      <c r="G63" s="5">
        <v>7</v>
      </c>
      <c r="H63" s="5">
        <v>8</v>
      </c>
      <c r="I63" s="268">
        <v>9</v>
      </c>
      <c r="J63" s="152">
        <v>10</v>
      </c>
      <c r="K63" s="337">
        <v>11</v>
      </c>
      <c r="L63" s="160"/>
      <c r="M63" s="338"/>
      <c r="N63" s="337">
        <v>12</v>
      </c>
      <c r="O63" s="338"/>
      <c r="P63" s="338"/>
    </row>
    <row r="64" spans="1:16" ht="14.25" thickBot="1">
      <c r="A64" s="283" t="s">
        <v>133</v>
      </c>
      <c r="B64" s="284" t="s">
        <v>49</v>
      </c>
      <c r="C64" s="285" t="s">
        <v>31</v>
      </c>
      <c r="D64" s="286"/>
      <c r="E64" s="286"/>
      <c r="F64" s="286"/>
      <c r="G64" s="286"/>
      <c r="H64" s="287">
        <f>H71+H73+H75+H78+H81+H83+H86+H88+H92+H99+H100+H101+H104+H107+H108+H109+H110+H111+H112+H113+H114+H117+H118+H121+H124+H127+H128+H129+H130+H132+H133+H134+H137+H140+H150+H147</f>
        <v>6897515</v>
      </c>
      <c r="I64" s="287">
        <f aca="true" t="shared" si="19" ref="I64:P64">I71+I73+I75+I78+I81+I83+I86+I88+I92+I99+I100+I101+I104+I107+I108+I109+I110+I111+I112+I113+I114+I117+I118+I121+I124+I127+I128+I129+I130+I132+I133+I134+I137+I140+I150+I147</f>
        <v>0</v>
      </c>
      <c r="J64" s="287">
        <f t="shared" si="19"/>
        <v>0</v>
      </c>
      <c r="K64" s="287">
        <f t="shared" si="19"/>
        <v>6884872</v>
      </c>
      <c r="L64" s="287">
        <f t="shared" si="19"/>
        <v>0</v>
      </c>
      <c r="M64" s="287">
        <f t="shared" si="19"/>
        <v>0</v>
      </c>
      <c r="N64" s="287">
        <f t="shared" si="19"/>
        <v>6701353</v>
      </c>
      <c r="O64" s="287">
        <f t="shared" si="19"/>
        <v>0</v>
      </c>
      <c r="P64" s="287">
        <f t="shared" si="19"/>
        <v>0</v>
      </c>
    </row>
    <row r="65" spans="1:16" ht="14.25" thickBot="1">
      <c r="A65" s="131" t="s">
        <v>325</v>
      </c>
      <c r="B65" s="284" t="s">
        <v>53</v>
      </c>
      <c r="C65" s="106" t="s">
        <v>31</v>
      </c>
      <c r="D65" s="106" t="s">
        <v>49</v>
      </c>
      <c r="E65" s="107"/>
      <c r="F65" s="107"/>
      <c r="G65" s="107"/>
      <c r="H65" s="151">
        <f>H73+H75+H78+H81+H83+H86+H88+H92+H71</f>
        <v>1597875</v>
      </c>
      <c r="I65" s="151">
        <f aca="true" t="shared" si="20" ref="I65:P65">I73+I75+I78+I81+I83+I86+I88+I92</f>
        <v>0</v>
      </c>
      <c r="J65" s="151">
        <f t="shared" si="20"/>
        <v>0</v>
      </c>
      <c r="K65" s="151">
        <f t="shared" si="20"/>
        <v>1654635</v>
      </c>
      <c r="L65" s="151">
        <f t="shared" si="20"/>
        <v>0</v>
      </c>
      <c r="M65" s="151">
        <f t="shared" si="20"/>
        <v>0</v>
      </c>
      <c r="N65" s="151">
        <f t="shared" si="20"/>
        <v>1667280</v>
      </c>
      <c r="O65" s="151">
        <f t="shared" si="20"/>
        <v>0</v>
      </c>
      <c r="P65" s="151">
        <f t="shared" si="20"/>
        <v>0</v>
      </c>
    </row>
    <row r="66" spans="1:16" ht="41.25" thickBot="1">
      <c r="A66" s="249" t="s">
        <v>266</v>
      </c>
      <c r="B66" s="284" t="s">
        <v>297</v>
      </c>
      <c r="C66" s="106" t="s">
        <v>31</v>
      </c>
      <c r="D66" s="106" t="s">
        <v>49</v>
      </c>
      <c r="E66" s="235" t="s">
        <v>136</v>
      </c>
      <c r="F66" s="107"/>
      <c r="G66" s="107"/>
      <c r="H66" s="151"/>
      <c r="I66" s="338"/>
      <c r="J66" s="338"/>
      <c r="K66" s="176"/>
      <c r="L66" s="338"/>
      <c r="M66" s="338"/>
      <c r="N66" s="176"/>
      <c r="O66" s="338"/>
      <c r="P66" s="338"/>
    </row>
    <row r="67" spans="1:16" ht="27" thickBot="1">
      <c r="A67" s="121" t="s">
        <v>326</v>
      </c>
      <c r="B67" s="284" t="s">
        <v>298</v>
      </c>
      <c r="C67" s="106" t="s">
        <v>31</v>
      </c>
      <c r="D67" s="106" t="s">
        <v>49</v>
      </c>
      <c r="E67" s="250" t="s">
        <v>268</v>
      </c>
      <c r="F67" s="107"/>
      <c r="G67" s="107"/>
      <c r="H67" s="151"/>
      <c r="I67" s="338"/>
      <c r="J67" s="338"/>
      <c r="K67" s="176"/>
      <c r="L67" s="338"/>
      <c r="M67" s="338"/>
      <c r="N67" s="176"/>
      <c r="O67" s="338"/>
      <c r="P67" s="338"/>
    </row>
    <row r="68" spans="1:16" ht="27" thickBot="1">
      <c r="A68" s="121" t="s">
        <v>327</v>
      </c>
      <c r="B68" s="284" t="s">
        <v>299</v>
      </c>
      <c r="C68" s="106" t="s">
        <v>31</v>
      </c>
      <c r="D68" s="106" t="s">
        <v>49</v>
      </c>
      <c r="E68" s="250" t="s">
        <v>328</v>
      </c>
      <c r="F68" s="107"/>
      <c r="G68" s="107"/>
      <c r="H68" s="151"/>
      <c r="I68" s="338"/>
      <c r="J68" s="338"/>
      <c r="K68" s="176"/>
      <c r="L68" s="338"/>
      <c r="M68" s="338"/>
      <c r="N68" s="176"/>
      <c r="O68" s="338"/>
      <c r="P68" s="338"/>
    </row>
    <row r="69" spans="1:16" ht="27" thickBot="1">
      <c r="A69" s="131" t="s">
        <v>329</v>
      </c>
      <c r="B69" s="284" t="s">
        <v>300</v>
      </c>
      <c r="C69" s="106" t="s">
        <v>31</v>
      </c>
      <c r="D69" s="106" t="s">
        <v>49</v>
      </c>
      <c r="E69" s="250" t="s">
        <v>330</v>
      </c>
      <c r="F69" s="107"/>
      <c r="G69" s="107"/>
      <c r="H69" s="151">
        <f>H72+H71</f>
        <v>122100</v>
      </c>
      <c r="I69" s="151">
        <f aca="true" t="shared" si="21" ref="I69:P69">I72</f>
        <v>0</v>
      </c>
      <c r="J69" s="151">
        <f t="shared" si="21"/>
        <v>0</v>
      </c>
      <c r="K69" s="151">
        <f t="shared" si="21"/>
        <v>166700</v>
      </c>
      <c r="L69" s="151">
        <f t="shared" si="21"/>
        <v>0</v>
      </c>
      <c r="M69" s="151">
        <f t="shared" si="21"/>
        <v>0</v>
      </c>
      <c r="N69" s="151">
        <f t="shared" si="21"/>
        <v>166700</v>
      </c>
      <c r="O69" s="151">
        <f t="shared" si="21"/>
        <v>0</v>
      </c>
      <c r="P69" s="151">
        <f t="shared" si="21"/>
        <v>0</v>
      </c>
    </row>
    <row r="70" spans="1:16" ht="18.75" customHeight="1" thickBot="1">
      <c r="A70" s="121" t="s">
        <v>46</v>
      </c>
      <c r="B70" s="284" t="s">
        <v>31</v>
      </c>
      <c r="C70" s="274" t="s">
        <v>31</v>
      </c>
      <c r="D70" s="274" t="s">
        <v>421</v>
      </c>
      <c r="E70" s="274" t="s">
        <v>422</v>
      </c>
      <c r="F70" s="274" t="s">
        <v>75</v>
      </c>
      <c r="G70" s="275">
        <v>300</v>
      </c>
      <c r="H70" s="292">
        <f>H71</f>
        <v>11000</v>
      </c>
      <c r="I70" s="272">
        <f aca="true" t="shared" si="22" ref="I70:P70">I71</f>
        <v>0</v>
      </c>
      <c r="J70" s="272">
        <f t="shared" si="22"/>
        <v>0</v>
      </c>
      <c r="K70" s="272">
        <f t="shared" si="22"/>
        <v>0</v>
      </c>
      <c r="L70" s="272">
        <f t="shared" si="22"/>
        <v>0</v>
      </c>
      <c r="M70" s="272">
        <f t="shared" si="22"/>
        <v>0</v>
      </c>
      <c r="N70" s="272">
        <f t="shared" si="22"/>
        <v>0</v>
      </c>
      <c r="O70" s="272">
        <f t="shared" si="22"/>
        <v>0</v>
      </c>
      <c r="P70" s="272">
        <f t="shared" si="22"/>
        <v>0</v>
      </c>
    </row>
    <row r="71" spans="1:16" ht="29.25" customHeight="1" thickBot="1">
      <c r="A71" s="63" t="s">
        <v>398</v>
      </c>
      <c r="B71" s="284" t="s">
        <v>301</v>
      </c>
      <c r="C71" s="90" t="s">
        <v>31</v>
      </c>
      <c r="D71" s="90" t="s">
        <v>49</v>
      </c>
      <c r="E71" s="90" t="s">
        <v>330</v>
      </c>
      <c r="F71" s="90" t="s">
        <v>77</v>
      </c>
      <c r="G71" s="91">
        <v>346</v>
      </c>
      <c r="H71" s="363">
        <v>11000</v>
      </c>
      <c r="I71" s="290">
        <v>0</v>
      </c>
      <c r="J71" s="290">
        <v>0</v>
      </c>
      <c r="K71" s="240">
        <v>0</v>
      </c>
      <c r="L71" s="290">
        <v>0</v>
      </c>
      <c r="M71" s="290">
        <v>0</v>
      </c>
      <c r="N71" s="240">
        <v>0</v>
      </c>
      <c r="O71" s="290">
        <v>0</v>
      </c>
      <c r="P71" s="290">
        <v>0</v>
      </c>
    </row>
    <row r="72" spans="1:16" ht="27" thickBot="1">
      <c r="A72" s="121" t="s">
        <v>107</v>
      </c>
      <c r="B72" s="284" t="s">
        <v>258</v>
      </c>
      <c r="C72" s="90" t="s">
        <v>31</v>
      </c>
      <c r="D72" s="90" t="s">
        <v>49</v>
      </c>
      <c r="E72" s="90" t="s">
        <v>330</v>
      </c>
      <c r="F72" s="5">
        <v>110</v>
      </c>
      <c r="G72" s="5">
        <v>210</v>
      </c>
      <c r="H72" s="236">
        <f>H73+H75</f>
        <v>111100</v>
      </c>
      <c r="I72" s="338">
        <v>0</v>
      </c>
      <c r="J72" s="338">
        <v>0</v>
      </c>
      <c r="K72" s="236">
        <f>K73+K75</f>
        <v>166700</v>
      </c>
      <c r="L72" s="338">
        <v>0</v>
      </c>
      <c r="M72" s="338">
        <v>0</v>
      </c>
      <c r="N72" s="236">
        <f>N73+N75</f>
        <v>166700</v>
      </c>
      <c r="O72" s="338">
        <v>0</v>
      </c>
      <c r="P72" s="338">
        <v>0</v>
      </c>
    </row>
    <row r="73" spans="1:16" ht="14.25" thickBot="1">
      <c r="A73" s="63" t="s">
        <v>99</v>
      </c>
      <c r="B73" s="284" t="s">
        <v>185</v>
      </c>
      <c r="C73" s="90" t="s">
        <v>31</v>
      </c>
      <c r="D73" s="90" t="s">
        <v>49</v>
      </c>
      <c r="E73" s="90" t="s">
        <v>330</v>
      </c>
      <c r="F73" s="5">
        <v>111</v>
      </c>
      <c r="G73" s="5">
        <v>211</v>
      </c>
      <c r="H73" s="237">
        <v>85330</v>
      </c>
      <c r="I73" s="338">
        <v>0</v>
      </c>
      <c r="J73" s="338">
        <v>0</v>
      </c>
      <c r="K73" s="237">
        <v>128000</v>
      </c>
      <c r="L73" s="338">
        <v>0</v>
      </c>
      <c r="M73" s="338">
        <v>0</v>
      </c>
      <c r="N73" s="237">
        <v>128000</v>
      </c>
      <c r="O73" s="338">
        <v>0</v>
      </c>
      <c r="P73" s="338">
        <v>0</v>
      </c>
    </row>
    <row r="74" spans="1:16" ht="14.25" thickBot="1">
      <c r="A74" s="251" t="s">
        <v>146</v>
      </c>
      <c r="B74" s="284" t="s">
        <v>283</v>
      </c>
      <c r="C74" s="90" t="s">
        <v>31</v>
      </c>
      <c r="D74" s="90" t="s">
        <v>49</v>
      </c>
      <c r="E74" s="90" t="s">
        <v>330</v>
      </c>
      <c r="F74" s="5">
        <v>112</v>
      </c>
      <c r="G74" s="5">
        <v>212</v>
      </c>
      <c r="H74" s="265"/>
      <c r="I74" s="338"/>
      <c r="J74" s="338"/>
      <c r="K74" s="238"/>
      <c r="L74" s="338"/>
      <c r="M74" s="338"/>
      <c r="N74" s="238"/>
      <c r="O74" s="338"/>
      <c r="P74" s="338"/>
    </row>
    <row r="75" spans="1:16" ht="14.25" thickBot="1">
      <c r="A75" s="251" t="s">
        <v>102</v>
      </c>
      <c r="B75" s="284" t="s">
        <v>255</v>
      </c>
      <c r="C75" s="90" t="s">
        <v>31</v>
      </c>
      <c r="D75" s="90" t="s">
        <v>49</v>
      </c>
      <c r="E75" s="90" t="s">
        <v>331</v>
      </c>
      <c r="F75" s="5">
        <v>119</v>
      </c>
      <c r="G75" s="5">
        <v>213</v>
      </c>
      <c r="H75" s="237">
        <v>25770</v>
      </c>
      <c r="I75" s="338">
        <v>0</v>
      </c>
      <c r="J75" s="338">
        <v>0</v>
      </c>
      <c r="K75" s="237">
        <v>38700</v>
      </c>
      <c r="L75" s="338">
        <v>0</v>
      </c>
      <c r="M75" s="338">
        <v>0</v>
      </c>
      <c r="N75" s="237">
        <v>38700</v>
      </c>
      <c r="O75" s="338">
        <v>0</v>
      </c>
      <c r="P75" s="338">
        <v>0</v>
      </c>
    </row>
    <row r="76" spans="1:17" s="1" customFormat="1" ht="39.75" thickBot="1">
      <c r="A76" s="131" t="s">
        <v>332</v>
      </c>
      <c r="B76" s="284" t="s">
        <v>78</v>
      </c>
      <c r="C76" s="106" t="s">
        <v>31</v>
      </c>
      <c r="D76" s="106" t="s">
        <v>53</v>
      </c>
      <c r="E76" s="106" t="s">
        <v>333</v>
      </c>
      <c r="F76" s="352"/>
      <c r="G76" s="352"/>
      <c r="H76" s="353">
        <f>H78</f>
        <v>303985</v>
      </c>
      <c r="I76" s="354">
        <v>0</v>
      </c>
      <c r="J76" s="354">
        <v>0</v>
      </c>
      <c r="K76" s="353">
        <f>K78</f>
        <v>316145</v>
      </c>
      <c r="L76" s="354">
        <v>0</v>
      </c>
      <c r="M76" s="354">
        <v>0</v>
      </c>
      <c r="N76" s="353">
        <f>N78</f>
        <v>328790</v>
      </c>
      <c r="O76" s="354">
        <v>0</v>
      </c>
      <c r="P76" s="354">
        <v>0</v>
      </c>
      <c r="Q76" s="355">
        <f>H65+H93</f>
        <v>6741126</v>
      </c>
    </row>
    <row r="77" spans="1:16" ht="14.25" thickBot="1">
      <c r="A77" s="121" t="s">
        <v>46</v>
      </c>
      <c r="B77" s="284" t="s">
        <v>284</v>
      </c>
      <c r="C77" s="86" t="s">
        <v>31</v>
      </c>
      <c r="D77" s="86" t="s">
        <v>53</v>
      </c>
      <c r="E77" s="86" t="s">
        <v>333</v>
      </c>
      <c r="F77" s="86" t="s">
        <v>75</v>
      </c>
      <c r="G77" s="87">
        <v>300</v>
      </c>
      <c r="H77" s="146"/>
      <c r="I77" s="338"/>
      <c r="J77" s="338"/>
      <c r="K77" s="146"/>
      <c r="L77" s="338"/>
      <c r="M77" s="338"/>
      <c r="N77" s="146"/>
      <c r="O77" s="338"/>
      <c r="P77" s="338"/>
    </row>
    <row r="78" spans="1:16" ht="14.25" thickBot="1">
      <c r="A78" s="63" t="s">
        <v>400</v>
      </c>
      <c r="B78" s="284" t="s">
        <v>227</v>
      </c>
      <c r="C78" s="90" t="s">
        <v>31</v>
      </c>
      <c r="D78" s="90" t="s">
        <v>53</v>
      </c>
      <c r="E78" s="90" t="s">
        <v>333</v>
      </c>
      <c r="F78" s="90" t="s">
        <v>77</v>
      </c>
      <c r="G78" s="91">
        <v>342</v>
      </c>
      <c r="H78" s="267">
        <v>303985</v>
      </c>
      <c r="I78" s="338">
        <v>0</v>
      </c>
      <c r="J78" s="338">
        <v>0</v>
      </c>
      <c r="K78" s="240">
        <v>316145</v>
      </c>
      <c r="L78" s="338">
        <v>0</v>
      </c>
      <c r="M78" s="338">
        <v>0</v>
      </c>
      <c r="N78" s="240">
        <v>328790</v>
      </c>
      <c r="O78" s="338">
        <v>0</v>
      </c>
      <c r="P78" s="338">
        <v>0</v>
      </c>
    </row>
    <row r="79" spans="1:16" ht="65.25" thickBot="1">
      <c r="A79" s="63" t="s">
        <v>334</v>
      </c>
      <c r="B79" s="284" t="s">
        <v>239</v>
      </c>
      <c r="C79" s="90" t="s">
        <v>31</v>
      </c>
      <c r="D79" s="90" t="s">
        <v>49</v>
      </c>
      <c r="E79" s="90" t="s">
        <v>335</v>
      </c>
      <c r="F79" s="5">
        <v>100</v>
      </c>
      <c r="G79" s="5"/>
      <c r="H79" s="266">
        <f>H81+H83</f>
        <v>855900</v>
      </c>
      <c r="I79" s="338">
        <v>0</v>
      </c>
      <c r="J79" s="338">
        <v>0</v>
      </c>
      <c r="K79" s="266">
        <f>K81+K83</f>
        <v>855900</v>
      </c>
      <c r="L79" s="338">
        <v>0</v>
      </c>
      <c r="M79" s="338">
        <v>0</v>
      </c>
      <c r="N79" s="266">
        <f>N81+N83</f>
        <v>855900</v>
      </c>
      <c r="O79" s="338">
        <v>0</v>
      </c>
      <c r="P79" s="338">
        <v>0</v>
      </c>
    </row>
    <row r="80" spans="1:16" ht="27" thickBot="1">
      <c r="A80" s="121" t="s">
        <v>107</v>
      </c>
      <c r="B80" s="284" t="s">
        <v>285</v>
      </c>
      <c r="C80" s="90" t="s">
        <v>31</v>
      </c>
      <c r="D80" s="90" t="s">
        <v>49</v>
      </c>
      <c r="E80" s="241">
        <v>110171491</v>
      </c>
      <c r="F80" s="5">
        <v>110</v>
      </c>
      <c r="G80" s="5">
        <v>210</v>
      </c>
      <c r="H80" s="242">
        <f>H81+H83</f>
        <v>855900</v>
      </c>
      <c r="I80" s="338">
        <v>0</v>
      </c>
      <c r="J80" s="338"/>
      <c r="K80" s="242">
        <f>K81+K83</f>
        <v>855900</v>
      </c>
      <c r="L80" s="338">
        <v>0</v>
      </c>
      <c r="M80" s="338">
        <v>0</v>
      </c>
      <c r="N80" s="242">
        <f>N81+N83</f>
        <v>855900</v>
      </c>
      <c r="O80" s="338">
        <v>0</v>
      </c>
      <c r="P80" s="338">
        <v>0</v>
      </c>
    </row>
    <row r="81" spans="1:16" ht="14.25" thickBot="1">
      <c r="A81" s="63" t="s">
        <v>99</v>
      </c>
      <c r="B81" s="284" t="s">
        <v>286</v>
      </c>
      <c r="C81" s="90" t="s">
        <v>31</v>
      </c>
      <c r="D81" s="90" t="s">
        <v>49</v>
      </c>
      <c r="E81" s="241">
        <v>110171491</v>
      </c>
      <c r="F81" s="5">
        <v>111</v>
      </c>
      <c r="G81" s="5">
        <v>211</v>
      </c>
      <c r="H81" s="237">
        <v>597418</v>
      </c>
      <c r="I81" s="338">
        <v>0</v>
      </c>
      <c r="J81" s="338">
        <v>0</v>
      </c>
      <c r="K81" s="237">
        <v>597418</v>
      </c>
      <c r="L81" s="338">
        <v>0</v>
      </c>
      <c r="M81" s="338">
        <v>0</v>
      </c>
      <c r="N81" s="237">
        <v>597418</v>
      </c>
      <c r="O81" s="338">
        <v>0</v>
      </c>
      <c r="P81" s="338">
        <v>0</v>
      </c>
    </row>
    <row r="82" spans="1:16" ht="14.25" thickBot="1">
      <c r="A82" s="251" t="s">
        <v>146</v>
      </c>
      <c r="B82" s="284" t="s">
        <v>240</v>
      </c>
      <c r="C82" s="90" t="s">
        <v>31</v>
      </c>
      <c r="D82" s="90" t="s">
        <v>49</v>
      </c>
      <c r="E82" s="241">
        <v>110171491</v>
      </c>
      <c r="F82" s="5">
        <v>112</v>
      </c>
      <c r="G82" s="5">
        <v>212</v>
      </c>
      <c r="H82" s="265"/>
      <c r="I82" s="338"/>
      <c r="J82" s="338"/>
      <c r="K82" s="265"/>
      <c r="L82" s="338"/>
      <c r="M82" s="338"/>
      <c r="N82" s="265"/>
      <c r="O82" s="338"/>
      <c r="P82" s="338"/>
    </row>
    <row r="83" spans="1:16" ht="14.25" thickBot="1">
      <c r="A83" s="251" t="s">
        <v>102</v>
      </c>
      <c r="B83" s="284" t="s">
        <v>192</v>
      </c>
      <c r="C83" s="90" t="s">
        <v>31</v>
      </c>
      <c r="D83" s="90" t="s">
        <v>49</v>
      </c>
      <c r="E83" s="241">
        <v>110171491</v>
      </c>
      <c r="F83" s="5">
        <v>119</v>
      </c>
      <c r="G83" s="5">
        <v>213</v>
      </c>
      <c r="H83" s="237">
        <v>258482</v>
      </c>
      <c r="I83" s="338">
        <v>0</v>
      </c>
      <c r="J83" s="338">
        <v>0</v>
      </c>
      <c r="K83" s="237">
        <v>258482</v>
      </c>
      <c r="L83" s="338">
        <v>0</v>
      </c>
      <c r="M83" s="338">
        <v>0</v>
      </c>
      <c r="N83" s="237">
        <v>258482</v>
      </c>
      <c r="O83" s="338">
        <v>0</v>
      </c>
      <c r="P83" s="338">
        <v>0</v>
      </c>
    </row>
    <row r="84" spans="1:16" ht="65.25" thickBot="1">
      <c r="A84" s="131" t="s">
        <v>336</v>
      </c>
      <c r="B84" s="284" t="s">
        <v>287</v>
      </c>
      <c r="C84" s="106" t="s">
        <v>31</v>
      </c>
      <c r="D84" s="106" t="s">
        <v>49</v>
      </c>
      <c r="E84" s="106" t="s">
        <v>337</v>
      </c>
      <c r="F84" s="107"/>
      <c r="G84" s="107"/>
      <c r="H84" s="239">
        <f>H86+H88</f>
        <v>305230</v>
      </c>
      <c r="I84" s="338">
        <v>0</v>
      </c>
      <c r="J84" s="338">
        <v>0</v>
      </c>
      <c r="K84" s="239">
        <f>K86+K88</f>
        <v>305230</v>
      </c>
      <c r="L84" s="338">
        <v>0</v>
      </c>
      <c r="M84" s="338">
        <v>0</v>
      </c>
      <c r="N84" s="239">
        <f>N86+N88</f>
        <v>305230</v>
      </c>
      <c r="O84" s="338">
        <v>0</v>
      </c>
      <c r="P84" s="338">
        <v>0</v>
      </c>
    </row>
    <row r="85" spans="1:16" ht="27" thickBot="1">
      <c r="A85" s="121" t="s">
        <v>107</v>
      </c>
      <c r="B85" s="284" t="s">
        <v>288</v>
      </c>
      <c r="C85" s="90" t="s">
        <v>31</v>
      </c>
      <c r="D85" s="90" t="s">
        <v>49</v>
      </c>
      <c r="E85" s="241">
        <v>110171492</v>
      </c>
      <c r="F85" s="5">
        <v>110</v>
      </c>
      <c r="G85" s="5">
        <v>210</v>
      </c>
      <c r="H85" s="242">
        <f>H86+H88</f>
        <v>305230</v>
      </c>
      <c r="I85" s="338">
        <v>0</v>
      </c>
      <c r="J85" s="338">
        <v>0</v>
      </c>
      <c r="K85" s="242">
        <f>K86+K88</f>
        <v>305230</v>
      </c>
      <c r="L85" s="338">
        <v>0</v>
      </c>
      <c r="M85" s="338">
        <v>0</v>
      </c>
      <c r="N85" s="242">
        <f>N86+N88</f>
        <v>305230</v>
      </c>
      <c r="O85" s="338">
        <v>0</v>
      </c>
      <c r="P85" s="338">
        <v>0</v>
      </c>
    </row>
    <row r="86" spans="1:16" ht="14.25" thickBot="1">
      <c r="A86" s="63" t="s">
        <v>99</v>
      </c>
      <c r="B86" s="284" t="s">
        <v>289</v>
      </c>
      <c r="C86" s="90" t="s">
        <v>31</v>
      </c>
      <c r="D86" s="90" t="s">
        <v>49</v>
      </c>
      <c r="E86" s="241">
        <v>110171492</v>
      </c>
      <c r="F86" s="5">
        <v>111</v>
      </c>
      <c r="G86" s="5">
        <v>211</v>
      </c>
      <c r="H86" s="237">
        <v>213051</v>
      </c>
      <c r="I86" s="338">
        <v>0</v>
      </c>
      <c r="J86" s="338">
        <v>0</v>
      </c>
      <c r="K86" s="237">
        <v>213051</v>
      </c>
      <c r="L86" s="338">
        <v>0</v>
      </c>
      <c r="M86" s="338">
        <v>0</v>
      </c>
      <c r="N86" s="237">
        <v>213051</v>
      </c>
      <c r="O86" s="338">
        <v>0</v>
      </c>
      <c r="P86" s="338">
        <v>0</v>
      </c>
    </row>
    <row r="87" spans="1:16" ht="14.25" thickBot="1">
      <c r="A87" s="251" t="s">
        <v>146</v>
      </c>
      <c r="B87" s="284" t="s">
        <v>291</v>
      </c>
      <c r="C87" s="90" t="s">
        <v>31</v>
      </c>
      <c r="D87" s="90" t="s">
        <v>49</v>
      </c>
      <c r="E87" s="241">
        <v>110171492</v>
      </c>
      <c r="F87" s="5">
        <v>112</v>
      </c>
      <c r="G87" s="5">
        <v>212</v>
      </c>
      <c r="H87" s="265"/>
      <c r="I87" s="338"/>
      <c r="J87" s="338"/>
      <c r="K87" s="265"/>
      <c r="L87" s="338"/>
      <c r="M87" s="338"/>
      <c r="N87" s="265"/>
      <c r="O87" s="338"/>
      <c r="P87" s="338"/>
    </row>
    <row r="88" spans="1:16" ht="14.25" thickBot="1">
      <c r="A88" s="251" t="s">
        <v>102</v>
      </c>
      <c r="B88" s="284" t="s">
        <v>292</v>
      </c>
      <c r="C88" s="90" t="s">
        <v>31</v>
      </c>
      <c r="D88" s="90" t="s">
        <v>49</v>
      </c>
      <c r="E88" s="241">
        <v>110171492</v>
      </c>
      <c r="F88" s="5">
        <v>119</v>
      </c>
      <c r="G88" s="5">
        <v>213</v>
      </c>
      <c r="H88" s="237">
        <v>92179</v>
      </c>
      <c r="I88" s="338">
        <v>0</v>
      </c>
      <c r="J88" s="338">
        <v>0</v>
      </c>
      <c r="K88" s="237">
        <v>92179</v>
      </c>
      <c r="L88" s="338">
        <v>0</v>
      </c>
      <c r="M88" s="338">
        <v>0</v>
      </c>
      <c r="N88" s="237">
        <v>92179</v>
      </c>
      <c r="O88" s="338">
        <v>0</v>
      </c>
      <c r="P88" s="338">
        <v>0</v>
      </c>
    </row>
    <row r="89" spans="1:16" ht="39.75" thickBot="1">
      <c r="A89" s="252" t="s">
        <v>338</v>
      </c>
      <c r="B89" s="284" t="s">
        <v>293</v>
      </c>
      <c r="C89" s="106" t="s">
        <v>31</v>
      </c>
      <c r="D89" s="106" t="s">
        <v>49</v>
      </c>
      <c r="E89" s="253">
        <v>110171493</v>
      </c>
      <c r="F89" s="107"/>
      <c r="G89" s="107"/>
      <c r="H89" s="266">
        <f>H92</f>
        <v>10660</v>
      </c>
      <c r="I89" s="266">
        <f aca="true" t="shared" si="23" ref="I89:P89">I92</f>
        <v>0</v>
      </c>
      <c r="J89" s="266">
        <f t="shared" si="23"/>
        <v>0</v>
      </c>
      <c r="K89" s="266">
        <f>K92</f>
        <v>10660</v>
      </c>
      <c r="L89" s="266">
        <f t="shared" si="23"/>
        <v>0</v>
      </c>
      <c r="M89" s="266">
        <f t="shared" si="23"/>
        <v>0</v>
      </c>
      <c r="N89" s="266">
        <f t="shared" si="23"/>
        <v>10660</v>
      </c>
      <c r="O89" s="266">
        <f t="shared" si="23"/>
        <v>0</v>
      </c>
      <c r="P89" s="266">
        <f t="shared" si="23"/>
        <v>0</v>
      </c>
    </row>
    <row r="90" spans="1:16" ht="27" thickBot="1">
      <c r="A90" s="63" t="s">
        <v>290</v>
      </c>
      <c r="B90" s="284" t="s">
        <v>302</v>
      </c>
      <c r="C90" s="90" t="s">
        <v>31</v>
      </c>
      <c r="D90" s="90" t="s">
        <v>49</v>
      </c>
      <c r="E90" s="241">
        <v>110170493</v>
      </c>
      <c r="F90" s="5">
        <v>200</v>
      </c>
      <c r="G90" s="5"/>
      <c r="H90" s="265"/>
      <c r="I90" s="338"/>
      <c r="J90" s="338"/>
      <c r="K90" s="238"/>
      <c r="L90" s="338"/>
      <c r="M90" s="338"/>
      <c r="N90" s="238"/>
      <c r="O90" s="338"/>
      <c r="P90" s="338"/>
    </row>
    <row r="91" spans="1:16" ht="14.25" thickBot="1">
      <c r="A91" s="121" t="s">
        <v>46</v>
      </c>
      <c r="B91" s="284" t="s">
        <v>212</v>
      </c>
      <c r="C91" s="90"/>
      <c r="D91" s="90"/>
      <c r="E91" s="241">
        <v>110170493</v>
      </c>
      <c r="F91" s="5">
        <v>240</v>
      </c>
      <c r="G91" s="5">
        <v>300</v>
      </c>
      <c r="H91" s="242">
        <v>10660</v>
      </c>
      <c r="I91" s="338">
        <v>0</v>
      </c>
      <c r="J91" s="338">
        <v>0</v>
      </c>
      <c r="K91" s="240">
        <v>10660</v>
      </c>
      <c r="L91" s="338">
        <v>0</v>
      </c>
      <c r="M91" s="338">
        <v>0</v>
      </c>
      <c r="N91" s="238"/>
      <c r="O91" s="338"/>
      <c r="P91" s="338"/>
    </row>
    <row r="92" spans="1:16" ht="27" thickBot="1">
      <c r="A92" s="63" t="s">
        <v>398</v>
      </c>
      <c r="B92" s="284" t="s">
        <v>303</v>
      </c>
      <c r="C92" s="90"/>
      <c r="D92" s="90"/>
      <c r="E92" s="241">
        <v>110170493</v>
      </c>
      <c r="F92" s="5">
        <v>244</v>
      </c>
      <c r="G92" s="5">
        <v>346</v>
      </c>
      <c r="H92" s="237">
        <v>10660</v>
      </c>
      <c r="I92" s="338">
        <v>0</v>
      </c>
      <c r="J92" s="338"/>
      <c r="K92" s="237">
        <v>10660</v>
      </c>
      <c r="L92" s="338">
        <v>0</v>
      </c>
      <c r="M92" s="338"/>
      <c r="N92" s="237">
        <v>10660</v>
      </c>
      <c r="O92" s="338">
        <v>0</v>
      </c>
      <c r="P92" s="338">
        <v>0</v>
      </c>
    </row>
    <row r="93" spans="1:16" ht="14.25" thickBot="1">
      <c r="A93" s="131" t="s">
        <v>134</v>
      </c>
      <c r="B93" s="284" t="s">
        <v>241</v>
      </c>
      <c r="C93" s="106" t="s">
        <v>31</v>
      </c>
      <c r="D93" s="106" t="s">
        <v>53</v>
      </c>
      <c r="E93" s="107"/>
      <c r="F93" s="107"/>
      <c r="G93" s="107"/>
      <c r="H93" s="151">
        <f aca="true" t="shared" si="24" ref="H93:P93">H99+H100+H101+H104+H107+H108+H109+H110+H112+H113+H117+H118+H124+H127+H128+H129+H130+H134+H137+H140+H142+H147+H150</f>
        <v>5143251</v>
      </c>
      <c r="I93" s="151">
        <f t="shared" si="24"/>
        <v>0</v>
      </c>
      <c r="J93" s="151">
        <f t="shared" si="24"/>
        <v>0</v>
      </c>
      <c r="K93" s="151">
        <f t="shared" si="24"/>
        <v>5103315</v>
      </c>
      <c r="L93" s="151">
        <f t="shared" si="24"/>
        <v>0</v>
      </c>
      <c r="M93" s="151">
        <f t="shared" si="24"/>
        <v>0</v>
      </c>
      <c r="N93" s="151">
        <f t="shared" si="24"/>
        <v>4902075</v>
      </c>
      <c r="O93" s="151">
        <f t="shared" si="24"/>
        <v>0</v>
      </c>
      <c r="P93" s="151">
        <f t="shared" si="24"/>
        <v>0</v>
      </c>
    </row>
    <row r="94" spans="1:16" ht="41.25" thickBot="1">
      <c r="A94" s="249" t="s">
        <v>266</v>
      </c>
      <c r="B94" s="284" t="s">
        <v>304</v>
      </c>
      <c r="C94" s="82" t="s">
        <v>31</v>
      </c>
      <c r="D94" s="82" t="s">
        <v>53</v>
      </c>
      <c r="E94" s="82" t="s">
        <v>136</v>
      </c>
      <c r="F94" s="82"/>
      <c r="G94" s="83"/>
      <c r="H94" s="146"/>
      <c r="I94" s="338"/>
      <c r="J94" s="338"/>
      <c r="K94" s="146"/>
      <c r="L94" s="338"/>
      <c r="M94" s="338"/>
      <c r="N94" s="146"/>
      <c r="O94" s="338"/>
      <c r="P94" s="338"/>
    </row>
    <row r="95" spans="1:16" ht="41.25" thickBot="1">
      <c r="A95" s="249" t="s">
        <v>267</v>
      </c>
      <c r="B95" s="284" t="s">
        <v>228</v>
      </c>
      <c r="C95" s="82" t="s">
        <v>31</v>
      </c>
      <c r="D95" s="82" t="s">
        <v>53</v>
      </c>
      <c r="E95" s="82" t="s">
        <v>268</v>
      </c>
      <c r="F95" s="82"/>
      <c r="G95" s="83"/>
      <c r="H95" s="146"/>
      <c r="I95" s="338"/>
      <c r="J95" s="338"/>
      <c r="K95" s="146"/>
      <c r="L95" s="338"/>
      <c r="M95" s="338"/>
      <c r="N95" s="146"/>
      <c r="O95" s="338"/>
      <c r="P95" s="338"/>
    </row>
    <row r="96" spans="1:16" ht="14.25" thickBot="1">
      <c r="A96" s="131" t="s">
        <v>143</v>
      </c>
      <c r="B96" s="284" t="s">
        <v>305</v>
      </c>
      <c r="C96" s="106" t="s">
        <v>31</v>
      </c>
      <c r="D96" s="106" t="s">
        <v>53</v>
      </c>
      <c r="E96" s="106" t="s">
        <v>269</v>
      </c>
      <c r="F96" s="106"/>
      <c r="G96" s="117"/>
      <c r="H96" s="155"/>
      <c r="I96" s="338"/>
      <c r="J96" s="338"/>
      <c r="K96" s="155"/>
      <c r="L96" s="338"/>
      <c r="M96" s="338"/>
      <c r="N96" s="155"/>
      <c r="O96" s="338"/>
      <c r="P96" s="338"/>
    </row>
    <row r="97" spans="1:16" ht="27" thickBot="1">
      <c r="A97" s="131" t="s">
        <v>145</v>
      </c>
      <c r="B97" s="284" t="s">
        <v>306</v>
      </c>
      <c r="C97" s="106" t="s">
        <v>31</v>
      </c>
      <c r="D97" s="106" t="s">
        <v>53</v>
      </c>
      <c r="E97" s="106" t="s">
        <v>270</v>
      </c>
      <c r="F97" s="106"/>
      <c r="G97" s="117"/>
      <c r="H97" s="155">
        <f>H99+H100+H101+H104+H107+H108+H109+H110+H112+H113+H118+H114</f>
        <v>741320</v>
      </c>
      <c r="I97" s="338">
        <v>0</v>
      </c>
      <c r="J97" s="338">
        <v>0</v>
      </c>
      <c r="K97" s="155">
        <f>K99+K100+K101+K104+K107+K108+K109+K110+K112+K113+K118</f>
        <v>647220</v>
      </c>
      <c r="L97" s="338">
        <v>0</v>
      </c>
      <c r="M97" s="338">
        <v>0</v>
      </c>
      <c r="N97" s="155">
        <f>N99+N100+N101+N104+N107+N108+N109+N110+N112+N113+N118</f>
        <v>647220</v>
      </c>
      <c r="O97" s="338">
        <v>0</v>
      </c>
      <c r="P97" s="338">
        <v>0</v>
      </c>
    </row>
    <row r="98" spans="1:16" ht="27" thickBot="1">
      <c r="A98" s="121" t="s">
        <v>107</v>
      </c>
      <c r="B98" s="284" t="s">
        <v>242</v>
      </c>
      <c r="C98" s="86" t="s">
        <v>31</v>
      </c>
      <c r="D98" s="86" t="s">
        <v>53</v>
      </c>
      <c r="E98" s="86" t="s">
        <v>270</v>
      </c>
      <c r="F98" s="86" t="s">
        <v>97</v>
      </c>
      <c r="G98" s="87">
        <v>210</v>
      </c>
      <c r="H98" s="147">
        <f>H99+H100+H101</f>
        <v>135480</v>
      </c>
      <c r="I98" s="351">
        <v>0</v>
      </c>
      <c r="J98" s="351">
        <v>0</v>
      </c>
      <c r="K98" s="147">
        <f>K99+K101</f>
        <v>200500</v>
      </c>
      <c r="L98" s="351">
        <v>0</v>
      </c>
      <c r="M98" s="351">
        <v>0</v>
      </c>
      <c r="N98" s="147">
        <f>N99+N101</f>
        <v>200500</v>
      </c>
      <c r="O98" s="351">
        <v>0</v>
      </c>
      <c r="P98" s="351">
        <v>0</v>
      </c>
    </row>
    <row r="99" spans="1:16" ht="14.25" thickBot="1">
      <c r="A99" s="251" t="s">
        <v>99</v>
      </c>
      <c r="B99" s="284" t="s">
        <v>186</v>
      </c>
      <c r="C99" s="90" t="s">
        <v>31</v>
      </c>
      <c r="D99" s="90" t="s">
        <v>53</v>
      </c>
      <c r="E99" s="90" t="s">
        <v>270</v>
      </c>
      <c r="F99" s="90" t="s">
        <v>108</v>
      </c>
      <c r="G99" s="91">
        <v>211</v>
      </c>
      <c r="H99" s="267">
        <v>102670</v>
      </c>
      <c r="I99" s="338">
        <v>0</v>
      </c>
      <c r="J99" s="338">
        <v>0</v>
      </c>
      <c r="K99" s="246">
        <v>154000</v>
      </c>
      <c r="L99" s="338">
        <v>0</v>
      </c>
      <c r="M99" s="338">
        <v>0</v>
      </c>
      <c r="N99" s="246">
        <v>154000</v>
      </c>
      <c r="O99" s="338">
        <v>0</v>
      </c>
      <c r="P99" s="338">
        <v>0</v>
      </c>
    </row>
    <row r="100" spans="1:16" ht="14.25" thickBot="1">
      <c r="A100" s="251" t="s">
        <v>146</v>
      </c>
      <c r="B100" s="284" t="s">
        <v>243</v>
      </c>
      <c r="C100" s="90" t="s">
        <v>31</v>
      </c>
      <c r="D100" s="90" t="s">
        <v>53</v>
      </c>
      <c r="E100" s="90" t="s">
        <v>270</v>
      </c>
      <c r="F100" s="90" t="s">
        <v>147</v>
      </c>
      <c r="G100" s="91">
        <v>212</v>
      </c>
      <c r="H100" s="267">
        <v>1800</v>
      </c>
      <c r="I100" s="338">
        <v>0</v>
      </c>
      <c r="J100" s="338">
        <v>0</v>
      </c>
      <c r="K100" s="246">
        <v>0</v>
      </c>
      <c r="L100" s="338">
        <v>0</v>
      </c>
      <c r="M100" s="338">
        <v>0</v>
      </c>
      <c r="N100" s="246">
        <v>0</v>
      </c>
      <c r="O100" s="338">
        <v>0</v>
      </c>
      <c r="P100" s="338">
        <v>0</v>
      </c>
    </row>
    <row r="101" spans="1:17" ht="14.25" thickBot="1">
      <c r="A101" s="251" t="s">
        <v>102</v>
      </c>
      <c r="B101" s="284" t="s">
        <v>213</v>
      </c>
      <c r="C101" s="90" t="s">
        <v>31</v>
      </c>
      <c r="D101" s="90" t="s">
        <v>53</v>
      </c>
      <c r="E101" s="90" t="s">
        <v>270</v>
      </c>
      <c r="F101" s="90" t="s">
        <v>199</v>
      </c>
      <c r="G101" s="91">
        <v>213</v>
      </c>
      <c r="H101" s="267">
        <v>31010</v>
      </c>
      <c r="I101" s="338">
        <v>0</v>
      </c>
      <c r="J101" s="338">
        <v>0</v>
      </c>
      <c r="K101" s="246">
        <v>46500</v>
      </c>
      <c r="L101" s="338">
        <v>0</v>
      </c>
      <c r="M101" s="338">
        <v>0</v>
      </c>
      <c r="N101" s="246">
        <v>46500</v>
      </c>
      <c r="O101" s="338">
        <v>0</v>
      </c>
      <c r="P101" s="338">
        <v>0</v>
      </c>
      <c r="Q101" s="243">
        <f>H65+H93</f>
        <v>6741126</v>
      </c>
    </row>
    <row r="102" spans="1:16" ht="14.25" thickBot="1">
      <c r="A102" s="288" t="s">
        <v>40</v>
      </c>
      <c r="B102" s="284" t="s">
        <v>307</v>
      </c>
      <c r="C102" s="86" t="s">
        <v>31</v>
      </c>
      <c r="D102" s="86" t="s">
        <v>53</v>
      </c>
      <c r="E102" s="86" t="s">
        <v>270</v>
      </c>
      <c r="F102" s="86" t="s">
        <v>75</v>
      </c>
      <c r="G102" s="87">
        <v>220</v>
      </c>
      <c r="H102" s="147">
        <f>H104</f>
        <v>11730</v>
      </c>
      <c r="I102" s="338">
        <v>0</v>
      </c>
      <c r="J102" s="338">
        <v>0</v>
      </c>
      <c r="K102" s="168">
        <v>0</v>
      </c>
      <c r="L102" s="338">
        <v>0</v>
      </c>
      <c r="M102" s="338">
        <v>0</v>
      </c>
      <c r="N102" s="168">
        <v>0</v>
      </c>
      <c r="O102" s="338">
        <v>0</v>
      </c>
      <c r="P102" s="338">
        <v>0</v>
      </c>
    </row>
    <row r="103" spans="1:16" ht="14.25" thickBot="1">
      <c r="A103" s="251" t="s">
        <v>41</v>
      </c>
      <c r="B103" s="284" t="s">
        <v>167</v>
      </c>
      <c r="C103" s="90" t="s">
        <v>31</v>
      </c>
      <c r="D103" s="90" t="s">
        <v>53</v>
      </c>
      <c r="E103" s="90" t="s">
        <v>270</v>
      </c>
      <c r="F103" s="90" t="s">
        <v>77</v>
      </c>
      <c r="G103" s="91">
        <v>221</v>
      </c>
      <c r="H103" s="267"/>
      <c r="I103" s="338"/>
      <c r="J103" s="338"/>
      <c r="K103" s="246"/>
      <c r="L103" s="338"/>
      <c r="M103" s="338"/>
      <c r="N103" s="246"/>
      <c r="O103" s="338"/>
      <c r="P103" s="338"/>
    </row>
    <row r="104" spans="1:16" ht="14.25" thickBot="1">
      <c r="A104" s="251" t="s">
        <v>41</v>
      </c>
      <c r="B104" s="284" t="s">
        <v>308</v>
      </c>
      <c r="C104" s="90" t="s">
        <v>31</v>
      </c>
      <c r="D104" s="90" t="s">
        <v>53</v>
      </c>
      <c r="E104" s="90" t="s">
        <v>270</v>
      </c>
      <c r="F104" s="90" t="s">
        <v>77</v>
      </c>
      <c r="G104" s="91">
        <v>221</v>
      </c>
      <c r="H104" s="267">
        <v>11730</v>
      </c>
      <c r="I104" s="338">
        <v>0</v>
      </c>
      <c r="J104" s="338">
        <v>0</v>
      </c>
      <c r="K104" s="246">
        <v>0</v>
      </c>
      <c r="L104" s="338">
        <v>0</v>
      </c>
      <c r="M104" s="338">
        <v>0</v>
      </c>
      <c r="N104" s="246">
        <v>0</v>
      </c>
      <c r="O104" s="338">
        <v>0</v>
      </c>
      <c r="P104" s="338">
        <v>0</v>
      </c>
    </row>
    <row r="105" spans="1:16" ht="14.25" thickBot="1">
      <c r="A105" s="289" t="s">
        <v>42</v>
      </c>
      <c r="B105" s="284" t="s">
        <v>204</v>
      </c>
      <c r="C105" s="106" t="s">
        <v>31</v>
      </c>
      <c r="D105" s="106" t="s">
        <v>53</v>
      </c>
      <c r="E105" s="106" t="s">
        <v>270</v>
      </c>
      <c r="F105" s="106" t="s">
        <v>77</v>
      </c>
      <c r="G105" s="117">
        <v>223</v>
      </c>
      <c r="H105" s="244"/>
      <c r="I105" s="338"/>
      <c r="J105" s="338"/>
      <c r="K105" s="155"/>
      <c r="L105" s="338"/>
      <c r="M105" s="338"/>
      <c r="N105" s="155"/>
      <c r="O105" s="338"/>
      <c r="P105" s="338"/>
    </row>
    <row r="106" spans="1:16" ht="14.25" thickBot="1">
      <c r="A106" s="251" t="s">
        <v>80</v>
      </c>
      <c r="B106" s="284" t="s">
        <v>309</v>
      </c>
      <c r="C106" s="90" t="s">
        <v>31</v>
      </c>
      <c r="D106" s="90" t="s">
        <v>53</v>
      </c>
      <c r="E106" s="90" t="s">
        <v>270</v>
      </c>
      <c r="F106" s="90" t="s">
        <v>77</v>
      </c>
      <c r="G106" s="91">
        <v>223</v>
      </c>
      <c r="H106" s="267"/>
      <c r="I106" s="338"/>
      <c r="J106" s="338"/>
      <c r="K106" s="168"/>
      <c r="L106" s="338"/>
      <c r="M106" s="338"/>
      <c r="N106" s="168"/>
      <c r="O106" s="338"/>
      <c r="P106" s="338"/>
    </row>
    <row r="107" spans="1:16" ht="14.25" thickBot="1">
      <c r="A107" s="251" t="s">
        <v>79</v>
      </c>
      <c r="B107" s="284" t="s">
        <v>310</v>
      </c>
      <c r="C107" s="90" t="s">
        <v>31</v>
      </c>
      <c r="D107" s="90" t="s">
        <v>53</v>
      </c>
      <c r="E107" s="90" t="s">
        <v>270</v>
      </c>
      <c r="F107" s="90" t="s">
        <v>77</v>
      </c>
      <c r="G107" s="91">
        <v>223</v>
      </c>
      <c r="H107" s="267">
        <v>277270</v>
      </c>
      <c r="I107" s="338">
        <v>0</v>
      </c>
      <c r="J107" s="338">
        <v>0</v>
      </c>
      <c r="K107" s="246">
        <v>288360</v>
      </c>
      <c r="L107" s="338">
        <v>0</v>
      </c>
      <c r="M107" s="338">
        <v>0</v>
      </c>
      <c r="N107" s="246">
        <v>288360</v>
      </c>
      <c r="O107" s="338">
        <v>0</v>
      </c>
      <c r="P107" s="338">
        <v>0</v>
      </c>
    </row>
    <row r="108" spans="1:16" ht="14.25" thickBot="1">
      <c r="A108" s="251" t="s">
        <v>43</v>
      </c>
      <c r="B108" s="284" t="s">
        <v>311</v>
      </c>
      <c r="C108" s="90" t="s">
        <v>31</v>
      </c>
      <c r="D108" s="90" t="s">
        <v>53</v>
      </c>
      <c r="E108" s="90" t="s">
        <v>270</v>
      </c>
      <c r="F108" s="90" t="s">
        <v>77</v>
      </c>
      <c r="G108" s="91">
        <v>223</v>
      </c>
      <c r="H108" s="267">
        <v>145930</v>
      </c>
      <c r="I108" s="338">
        <v>0</v>
      </c>
      <c r="J108" s="338">
        <v>0</v>
      </c>
      <c r="K108" s="246">
        <v>151770</v>
      </c>
      <c r="L108" s="338">
        <v>0</v>
      </c>
      <c r="M108" s="338">
        <v>0</v>
      </c>
      <c r="N108" s="246">
        <v>151770</v>
      </c>
      <c r="O108" s="338">
        <v>0</v>
      </c>
      <c r="P108" s="338">
        <v>0</v>
      </c>
    </row>
    <row r="109" spans="1:16" ht="14.25" thickBot="1">
      <c r="A109" s="251" t="s">
        <v>81</v>
      </c>
      <c r="B109" s="284" t="s">
        <v>312</v>
      </c>
      <c r="C109" s="90" t="s">
        <v>31</v>
      </c>
      <c r="D109" s="90" t="s">
        <v>53</v>
      </c>
      <c r="E109" s="90" t="s">
        <v>270</v>
      </c>
      <c r="F109" s="90" t="s">
        <v>77</v>
      </c>
      <c r="G109" s="91">
        <v>223</v>
      </c>
      <c r="H109" s="267">
        <v>6340</v>
      </c>
      <c r="I109" s="338">
        <v>0</v>
      </c>
      <c r="J109" s="338"/>
      <c r="K109" s="246">
        <v>6590</v>
      </c>
      <c r="L109" s="338">
        <v>0</v>
      </c>
      <c r="M109" s="338">
        <v>0</v>
      </c>
      <c r="N109" s="240">
        <v>6590</v>
      </c>
      <c r="O109" s="338">
        <v>0</v>
      </c>
      <c r="P109" s="338">
        <v>0</v>
      </c>
    </row>
    <row r="110" spans="1:16" ht="14.25" thickBot="1">
      <c r="A110" s="251" t="s">
        <v>82</v>
      </c>
      <c r="B110" s="284" t="s">
        <v>168</v>
      </c>
      <c r="C110" s="90" t="s">
        <v>31</v>
      </c>
      <c r="D110" s="90" t="s">
        <v>53</v>
      </c>
      <c r="E110" s="90" t="s">
        <v>270</v>
      </c>
      <c r="F110" s="90" t="s">
        <v>77</v>
      </c>
      <c r="G110" s="91">
        <v>223</v>
      </c>
      <c r="H110" s="148">
        <v>1500</v>
      </c>
      <c r="I110" s="338">
        <v>0</v>
      </c>
      <c r="J110" s="338"/>
      <c r="K110" s="175">
        <v>0</v>
      </c>
      <c r="L110" s="338">
        <v>0</v>
      </c>
      <c r="M110" s="338">
        <v>0</v>
      </c>
      <c r="N110" s="175">
        <v>0</v>
      </c>
      <c r="O110" s="338">
        <v>0</v>
      </c>
      <c r="P110" s="338">
        <v>0</v>
      </c>
    </row>
    <row r="111" spans="1:16" ht="14.25" thickBot="1">
      <c r="A111" s="251" t="s">
        <v>423</v>
      </c>
      <c r="B111" s="284" t="s">
        <v>442</v>
      </c>
      <c r="C111" s="90" t="s">
        <v>31</v>
      </c>
      <c r="D111" s="90" t="s">
        <v>53</v>
      </c>
      <c r="E111" s="90" t="s">
        <v>270</v>
      </c>
      <c r="F111" s="90" t="s">
        <v>77</v>
      </c>
      <c r="G111" s="91">
        <v>223</v>
      </c>
      <c r="H111" s="148">
        <v>11920</v>
      </c>
      <c r="I111" s="338"/>
      <c r="J111" s="338"/>
      <c r="K111" s="175"/>
      <c r="L111" s="338"/>
      <c r="M111" s="338"/>
      <c r="N111" s="175"/>
      <c r="O111" s="338"/>
      <c r="P111" s="338"/>
    </row>
    <row r="112" spans="1:16" ht="14.25" thickBot="1">
      <c r="A112" s="251" t="s">
        <v>44</v>
      </c>
      <c r="B112" s="284" t="s">
        <v>230</v>
      </c>
      <c r="C112" s="90" t="s">
        <v>31</v>
      </c>
      <c r="D112" s="90" t="s">
        <v>53</v>
      </c>
      <c r="E112" s="90" t="s">
        <v>270</v>
      </c>
      <c r="F112" s="90" t="s">
        <v>77</v>
      </c>
      <c r="G112" s="91">
        <v>225</v>
      </c>
      <c r="H112" s="267">
        <v>74970</v>
      </c>
      <c r="I112" s="338">
        <v>0</v>
      </c>
      <c r="J112" s="338"/>
      <c r="K112" s="240">
        <v>0</v>
      </c>
      <c r="L112" s="338">
        <v>0</v>
      </c>
      <c r="M112" s="338">
        <v>0</v>
      </c>
      <c r="N112" s="240">
        <v>0</v>
      </c>
      <c r="O112" s="338"/>
      <c r="P112" s="338">
        <v>0</v>
      </c>
    </row>
    <row r="113" spans="1:16" ht="14.25" thickBot="1">
      <c r="A113" s="251" t="s">
        <v>45</v>
      </c>
      <c r="B113" s="284" t="s">
        <v>443</v>
      </c>
      <c r="C113" s="90" t="s">
        <v>31</v>
      </c>
      <c r="D113" s="90" t="s">
        <v>53</v>
      </c>
      <c r="E113" s="90" t="s">
        <v>270</v>
      </c>
      <c r="F113" s="90" t="s">
        <v>77</v>
      </c>
      <c r="G113" s="91">
        <v>226</v>
      </c>
      <c r="H113" s="267">
        <v>74100</v>
      </c>
      <c r="I113" s="338">
        <v>0</v>
      </c>
      <c r="J113" s="338"/>
      <c r="K113" s="240">
        <v>0</v>
      </c>
      <c r="L113" s="338">
        <v>0</v>
      </c>
      <c r="M113" s="338">
        <v>0</v>
      </c>
      <c r="N113" s="240">
        <v>0</v>
      </c>
      <c r="O113" s="338"/>
      <c r="P113" s="338">
        <v>0</v>
      </c>
    </row>
    <row r="114" spans="1:16" ht="13.5" customHeight="1" thickBot="1">
      <c r="A114" s="251" t="s">
        <v>424</v>
      </c>
      <c r="B114" s="284" t="s">
        <v>425</v>
      </c>
      <c r="C114" s="90" t="s">
        <v>31</v>
      </c>
      <c r="D114" s="90" t="s">
        <v>53</v>
      </c>
      <c r="E114" s="90" t="s">
        <v>270</v>
      </c>
      <c r="F114" s="90" t="s">
        <v>77</v>
      </c>
      <c r="G114" s="91">
        <v>227</v>
      </c>
      <c r="H114" s="363">
        <v>4000</v>
      </c>
      <c r="I114" s="290"/>
      <c r="J114" s="290"/>
      <c r="K114" s="240"/>
      <c r="L114" s="290"/>
      <c r="M114" s="290"/>
      <c r="N114" s="240"/>
      <c r="O114" s="290"/>
      <c r="P114" s="290"/>
    </row>
    <row r="115" spans="1:16" ht="14.25" thickBot="1">
      <c r="A115" s="121" t="s">
        <v>46</v>
      </c>
      <c r="B115" s="284" t="s">
        <v>166</v>
      </c>
      <c r="C115" s="86" t="s">
        <v>31</v>
      </c>
      <c r="D115" s="86" t="s">
        <v>53</v>
      </c>
      <c r="E115" s="86" t="s">
        <v>270</v>
      </c>
      <c r="F115" s="86" t="s">
        <v>75</v>
      </c>
      <c r="G115" s="87">
        <v>300</v>
      </c>
      <c r="H115" s="147"/>
      <c r="I115" s="338"/>
      <c r="J115" s="338"/>
      <c r="K115" s="176"/>
      <c r="L115" s="338"/>
      <c r="M115" s="338"/>
      <c r="N115" s="176"/>
      <c r="O115" s="338"/>
      <c r="P115" s="338"/>
    </row>
    <row r="116" spans="1:16" ht="14.25" thickBot="1">
      <c r="A116" s="63" t="s">
        <v>47</v>
      </c>
      <c r="B116" s="284" t="s">
        <v>231</v>
      </c>
      <c r="C116" s="90" t="s">
        <v>31</v>
      </c>
      <c r="D116" s="90" t="s">
        <v>53</v>
      </c>
      <c r="E116" s="90" t="s">
        <v>270</v>
      </c>
      <c r="F116" s="90" t="s">
        <v>77</v>
      </c>
      <c r="G116" s="91">
        <v>310</v>
      </c>
      <c r="H116" s="148"/>
      <c r="I116" s="338"/>
      <c r="J116" s="338"/>
      <c r="K116" s="175"/>
      <c r="L116" s="338"/>
      <c r="M116" s="338"/>
      <c r="N116" s="175"/>
      <c r="O116" s="338"/>
      <c r="P116" s="338"/>
    </row>
    <row r="117" spans="1:16" ht="27" thickBot="1">
      <c r="A117" s="63" t="s">
        <v>399</v>
      </c>
      <c r="B117" s="284" t="s">
        <v>232</v>
      </c>
      <c r="C117" s="90" t="s">
        <v>31</v>
      </c>
      <c r="D117" s="90" t="s">
        <v>53</v>
      </c>
      <c r="E117" s="90" t="s">
        <v>270</v>
      </c>
      <c r="F117" s="90" t="s">
        <v>77</v>
      </c>
      <c r="G117" s="91">
        <v>343</v>
      </c>
      <c r="H117" s="267">
        <v>78900</v>
      </c>
      <c r="I117" s="338">
        <v>0</v>
      </c>
      <c r="J117" s="338"/>
      <c r="K117" s="240">
        <v>145080</v>
      </c>
      <c r="L117" s="338">
        <v>0</v>
      </c>
      <c r="M117" s="338">
        <v>0</v>
      </c>
      <c r="N117" s="240">
        <v>0</v>
      </c>
      <c r="O117" s="338">
        <v>0</v>
      </c>
      <c r="P117" s="338">
        <v>0</v>
      </c>
    </row>
    <row r="118" spans="1:16" ht="27" thickBot="1">
      <c r="A118" s="63" t="s">
        <v>398</v>
      </c>
      <c r="B118" s="284" t="s">
        <v>214</v>
      </c>
      <c r="C118" s="90" t="s">
        <v>31</v>
      </c>
      <c r="D118" s="90" t="s">
        <v>53</v>
      </c>
      <c r="E118" s="90" t="s">
        <v>270</v>
      </c>
      <c r="F118" s="90" t="s">
        <v>77</v>
      </c>
      <c r="G118" s="91">
        <v>346</v>
      </c>
      <c r="H118" s="267">
        <v>10000</v>
      </c>
      <c r="I118" s="338">
        <v>0</v>
      </c>
      <c r="J118" s="338"/>
      <c r="K118" s="240"/>
      <c r="L118" s="338">
        <v>0</v>
      </c>
      <c r="M118" s="338">
        <v>0</v>
      </c>
      <c r="N118" s="240">
        <v>0</v>
      </c>
      <c r="O118" s="338">
        <v>0</v>
      </c>
      <c r="P118" s="338">
        <v>0</v>
      </c>
    </row>
    <row r="119" spans="1:16" ht="41.25" customHeight="1" thickBot="1">
      <c r="A119" s="131" t="s">
        <v>332</v>
      </c>
      <c r="B119" s="284" t="s">
        <v>244</v>
      </c>
      <c r="C119" s="106" t="s">
        <v>31</v>
      </c>
      <c r="D119" s="106" t="s">
        <v>53</v>
      </c>
      <c r="E119" s="106" t="s">
        <v>333</v>
      </c>
      <c r="F119" s="123"/>
      <c r="G119" s="123"/>
      <c r="H119" s="389"/>
      <c r="I119" s="390"/>
      <c r="J119" s="390"/>
      <c r="K119" s="391"/>
      <c r="L119" s="390"/>
      <c r="M119" s="390"/>
      <c r="N119" s="391"/>
      <c r="O119" s="390"/>
      <c r="P119" s="390"/>
    </row>
    <row r="120" spans="1:16" ht="14.25" customHeight="1" thickBot="1">
      <c r="A120" s="121" t="s">
        <v>46</v>
      </c>
      <c r="B120" s="284" t="s">
        <v>245</v>
      </c>
      <c r="C120" s="86" t="s">
        <v>31</v>
      </c>
      <c r="D120" s="86" t="s">
        <v>53</v>
      </c>
      <c r="E120" s="86" t="s">
        <v>270</v>
      </c>
      <c r="F120" s="86" t="s">
        <v>75</v>
      </c>
      <c r="G120" s="87">
        <v>300</v>
      </c>
      <c r="H120" s="260">
        <f>H121</f>
        <v>113565</v>
      </c>
      <c r="I120" s="390">
        <v>0</v>
      </c>
      <c r="J120" s="390">
        <v>0</v>
      </c>
      <c r="K120" s="260">
        <f>K121</f>
        <v>126922</v>
      </c>
      <c r="L120" s="390">
        <v>0</v>
      </c>
      <c r="M120" s="390">
        <v>0</v>
      </c>
      <c r="N120" s="260">
        <f>N121</f>
        <v>131998</v>
      </c>
      <c r="O120" s="390">
        <v>0</v>
      </c>
      <c r="P120" s="390">
        <v>0</v>
      </c>
    </row>
    <row r="121" spans="1:16" ht="11.25" customHeight="1" thickBot="1">
      <c r="A121" s="63" t="s">
        <v>48</v>
      </c>
      <c r="B121" s="284" t="s">
        <v>246</v>
      </c>
      <c r="C121" s="90" t="s">
        <v>31</v>
      </c>
      <c r="D121" s="90" t="s">
        <v>53</v>
      </c>
      <c r="E121" s="90" t="s">
        <v>333</v>
      </c>
      <c r="F121" s="90" t="s">
        <v>77</v>
      </c>
      <c r="G121" s="91">
        <v>342</v>
      </c>
      <c r="H121" s="247">
        <v>113565</v>
      </c>
      <c r="I121" s="390">
        <v>0</v>
      </c>
      <c r="J121" s="390">
        <v>0</v>
      </c>
      <c r="K121" s="247">
        <v>126922</v>
      </c>
      <c r="L121" s="390">
        <v>0</v>
      </c>
      <c r="M121" s="390">
        <v>0</v>
      </c>
      <c r="N121" s="247">
        <v>131998</v>
      </c>
      <c r="O121" s="390">
        <v>0</v>
      </c>
      <c r="P121" s="390">
        <v>0</v>
      </c>
    </row>
    <row r="122" spans="1:16" ht="39.75" thickBot="1">
      <c r="A122" s="131" t="s">
        <v>353</v>
      </c>
      <c r="B122" s="284" t="s">
        <v>215</v>
      </c>
      <c r="C122" s="269" t="s">
        <v>31</v>
      </c>
      <c r="D122" s="269" t="s">
        <v>53</v>
      </c>
      <c r="E122" s="269" t="s">
        <v>354</v>
      </c>
      <c r="F122" s="269" t="s">
        <v>355</v>
      </c>
      <c r="G122" s="270"/>
      <c r="H122" s="271">
        <f>H124</f>
        <v>53235</v>
      </c>
      <c r="I122" s="338">
        <v>0</v>
      </c>
      <c r="J122" s="338"/>
      <c r="K122" s="272">
        <v>0</v>
      </c>
      <c r="L122" s="338">
        <v>0</v>
      </c>
      <c r="M122" s="338">
        <v>0</v>
      </c>
      <c r="N122" s="273">
        <v>0</v>
      </c>
      <c r="O122" s="338">
        <v>0</v>
      </c>
      <c r="P122" s="338">
        <v>0</v>
      </c>
    </row>
    <row r="123" spans="1:16" ht="14.25" thickBot="1">
      <c r="A123" s="121" t="s">
        <v>46</v>
      </c>
      <c r="B123" s="284" t="s">
        <v>313</v>
      </c>
      <c r="C123" s="274" t="s">
        <v>31</v>
      </c>
      <c r="D123" s="274" t="s">
        <v>53</v>
      </c>
      <c r="E123" s="269" t="s">
        <v>354</v>
      </c>
      <c r="F123" s="274" t="s">
        <v>75</v>
      </c>
      <c r="G123" s="275"/>
      <c r="H123" s="276"/>
      <c r="I123" s="338"/>
      <c r="J123" s="338"/>
      <c r="K123" s="277"/>
      <c r="L123" s="338">
        <v>0</v>
      </c>
      <c r="M123" s="338"/>
      <c r="N123" s="278"/>
      <c r="O123" s="338"/>
      <c r="P123" s="338"/>
    </row>
    <row r="124" spans="1:16" ht="14.25" thickBot="1">
      <c r="A124" s="63" t="s">
        <v>401</v>
      </c>
      <c r="B124" s="284" t="s">
        <v>314</v>
      </c>
      <c r="C124" s="269" t="s">
        <v>31</v>
      </c>
      <c r="D124" s="269" t="s">
        <v>53</v>
      </c>
      <c r="E124" s="269" t="s">
        <v>354</v>
      </c>
      <c r="F124" s="279">
        <v>244</v>
      </c>
      <c r="G124" s="91">
        <v>342</v>
      </c>
      <c r="H124" s="280">
        <v>53235</v>
      </c>
      <c r="I124" s="338">
        <v>0</v>
      </c>
      <c r="J124" s="338"/>
      <c r="K124" s="281">
        <v>114855</v>
      </c>
      <c r="L124" s="338">
        <v>0</v>
      </c>
      <c r="M124" s="338">
        <v>0</v>
      </c>
      <c r="N124" s="282">
        <v>114855</v>
      </c>
      <c r="O124" s="338">
        <v>0</v>
      </c>
      <c r="P124" s="338">
        <v>0</v>
      </c>
    </row>
    <row r="125" spans="1:16" ht="52.5" thickBot="1">
      <c r="A125" s="131" t="s">
        <v>150</v>
      </c>
      <c r="B125" s="284" t="s">
        <v>315</v>
      </c>
      <c r="C125" s="106" t="s">
        <v>31</v>
      </c>
      <c r="D125" s="106" t="s">
        <v>53</v>
      </c>
      <c r="E125" s="106" t="s">
        <v>271</v>
      </c>
      <c r="F125" s="106"/>
      <c r="G125" s="117"/>
      <c r="H125" s="155">
        <f>H127+H128+H129+H130+H134</f>
        <v>4048216</v>
      </c>
      <c r="I125" s="338">
        <v>0</v>
      </c>
      <c r="J125" s="338"/>
      <c r="K125" s="155">
        <f>K127+K128+K129+K130+K134</f>
        <v>3986480</v>
      </c>
      <c r="L125" s="338">
        <v>0</v>
      </c>
      <c r="M125" s="338">
        <v>0</v>
      </c>
      <c r="N125" s="155">
        <f>N127+N128+N129+N130+N134</f>
        <v>3986480</v>
      </c>
      <c r="O125" s="338">
        <v>0</v>
      </c>
      <c r="P125" s="338">
        <v>0</v>
      </c>
    </row>
    <row r="126" spans="1:16" ht="27" thickBot="1">
      <c r="A126" s="121" t="s">
        <v>107</v>
      </c>
      <c r="B126" s="284" t="s">
        <v>247</v>
      </c>
      <c r="C126" s="86" t="s">
        <v>31</v>
      </c>
      <c r="D126" s="86" t="s">
        <v>53</v>
      </c>
      <c r="E126" s="86" t="s">
        <v>272</v>
      </c>
      <c r="F126" s="86" t="s">
        <v>97</v>
      </c>
      <c r="G126" s="120">
        <v>210</v>
      </c>
      <c r="H126" s="147">
        <f>H127+H128+H129+H130</f>
        <v>3995450</v>
      </c>
      <c r="I126" s="147">
        <f aca="true" t="shared" si="25" ref="I126:P126">I127+I128+I129+I130</f>
        <v>0</v>
      </c>
      <c r="J126" s="147">
        <f t="shared" si="25"/>
        <v>0</v>
      </c>
      <c r="K126" s="147">
        <f t="shared" si="25"/>
        <v>3933760</v>
      </c>
      <c r="L126" s="147">
        <f t="shared" si="25"/>
        <v>0</v>
      </c>
      <c r="M126" s="147">
        <f t="shared" si="25"/>
        <v>0</v>
      </c>
      <c r="N126" s="147">
        <f t="shared" si="25"/>
        <v>3933760</v>
      </c>
      <c r="O126" s="147">
        <f t="shared" si="25"/>
        <v>0</v>
      </c>
      <c r="P126" s="147">
        <f t="shared" si="25"/>
        <v>0</v>
      </c>
    </row>
    <row r="127" spans="1:16" ht="14.25" thickBot="1">
      <c r="A127" s="251" t="s">
        <v>99</v>
      </c>
      <c r="B127" s="284" t="s">
        <v>316</v>
      </c>
      <c r="C127" s="90" t="s">
        <v>31</v>
      </c>
      <c r="D127" s="90" t="s">
        <v>53</v>
      </c>
      <c r="E127" s="90" t="s">
        <v>273</v>
      </c>
      <c r="F127" s="90" t="s">
        <v>108</v>
      </c>
      <c r="G127" s="5">
        <v>211</v>
      </c>
      <c r="H127" s="267">
        <v>2139852</v>
      </c>
      <c r="I127" s="338">
        <v>0</v>
      </c>
      <c r="J127" s="338"/>
      <c r="K127" s="267">
        <v>2354600</v>
      </c>
      <c r="L127" s="338">
        <v>0</v>
      </c>
      <c r="M127" s="338"/>
      <c r="N127" s="246">
        <v>2354600</v>
      </c>
      <c r="O127" s="338"/>
      <c r="P127" s="338"/>
    </row>
    <row r="128" spans="1:16" ht="14.25" thickBot="1">
      <c r="A128" s="251" t="s">
        <v>102</v>
      </c>
      <c r="B128" s="284" t="s">
        <v>317</v>
      </c>
      <c r="C128" s="90" t="s">
        <v>31</v>
      </c>
      <c r="D128" s="90" t="s">
        <v>53</v>
      </c>
      <c r="E128" s="90" t="s">
        <v>273</v>
      </c>
      <c r="F128" s="90" t="s">
        <v>199</v>
      </c>
      <c r="G128" s="91">
        <v>213</v>
      </c>
      <c r="H128" s="267">
        <v>925838</v>
      </c>
      <c r="I128" s="338">
        <v>0</v>
      </c>
      <c r="J128" s="338"/>
      <c r="K128" s="267">
        <v>711090</v>
      </c>
      <c r="L128" s="338">
        <v>0</v>
      </c>
      <c r="M128" s="338"/>
      <c r="N128" s="246">
        <v>711090</v>
      </c>
      <c r="O128" s="338"/>
      <c r="P128" s="338"/>
    </row>
    <row r="129" spans="1:16" ht="14.25" thickBot="1">
      <c r="A129" s="251" t="s">
        <v>99</v>
      </c>
      <c r="B129" s="284" t="s">
        <v>229</v>
      </c>
      <c r="C129" s="90" t="s">
        <v>31</v>
      </c>
      <c r="D129" s="90" t="s">
        <v>53</v>
      </c>
      <c r="E129" s="90" t="s">
        <v>274</v>
      </c>
      <c r="F129" s="90" t="s">
        <v>108</v>
      </c>
      <c r="G129" s="5">
        <v>211</v>
      </c>
      <c r="H129" s="267">
        <v>648972</v>
      </c>
      <c r="I129" s="338">
        <v>0</v>
      </c>
      <c r="J129" s="338"/>
      <c r="K129" s="267">
        <v>666800</v>
      </c>
      <c r="L129" s="338">
        <v>0</v>
      </c>
      <c r="M129" s="338"/>
      <c r="N129" s="246">
        <v>666800</v>
      </c>
      <c r="O129" s="338"/>
      <c r="P129" s="338"/>
    </row>
    <row r="130" spans="1:16" ht="14.25" thickBot="1">
      <c r="A130" s="251" t="s">
        <v>102</v>
      </c>
      <c r="B130" s="284" t="s">
        <v>318</v>
      </c>
      <c r="C130" s="90" t="s">
        <v>31</v>
      </c>
      <c r="D130" s="90" t="s">
        <v>53</v>
      </c>
      <c r="E130" s="90" t="s">
        <v>274</v>
      </c>
      <c r="F130" s="90" t="s">
        <v>199</v>
      </c>
      <c r="G130" s="91">
        <v>213</v>
      </c>
      <c r="H130" s="267">
        <v>280788</v>
      </c>
      <c r="I130" s="338">
        <v>0</v>
      </c>
      <c r="J130" s="338"/>
      <c r="K130" s="267">
        <v>201270</v>
      </c>
      <c r="L130" s="338">
        <v>0</v>
      </c>
      <c r="M130" s="338"/>
      <c r="N130" s="246">
        <v>201270</v>
      </c>
      <c r="O130" s="338"/>
      <c r="P130" s="338"/>
    </row>
    <row r="131" spans="1:16" ht="14.25" thickBot="1">
      <c r="A131" s="288" t="s">
        <v>40</v>
      </c>
      <c r="B131" s="284" t="s">
        <v>319</v>
      </c>
      <c r="C131" s="86" t="s">
        <v>31</v>
      </c>
      <c r="D131" s="86" t="s">
        <v>53</v>
      </c>
      <c r="E131" s="86" t="s">
        <v>272</v>
      </c>
      <c r="F131" s="86" t="s">
        <v>75</v>
      </c>
      <c r="G131" s="87">
        <v>220</v>
      </c>
      <c r="H131" s="147"/>
      <c r="I131" s="338"/>
      <c r="J131" s="338"/>
      <c r="K131" s="246"/>
      <c r="L131" s="338"/>
      <c r="M131" s="338"/>
      <c r="N131" s="168"/>
      <c r="O131" s="338"/>
      <c r="P131" s="338"/>
    </row>
    <row r="132" spans="1:16" ht="14.25" thickBot="1">
      <c r="A132" s="251" t="s">
        <v>41</v>
      </c>
      <c r="B132" s="284" t="s">
        <v>248</v>
      </c>
      <c r="C132" s="90" t="s">
        <v>31</v>
      </c>
      <c r="D132" s="90" t="s">
        <v>53</v>
      </c>
      <c r="E132" s="90" t="s">
        <v>272</v>
      </c>
      <c r="F132" s="90" t="s">
        <v>76</v>
      </c>
      <c r="G132" s="91">
        <v>221</v>
      </c>
      <c r="H132" s="148">
        <v>26904</v>
      </c>
      <c r="I132" s="338"/>
      <c r="J132" s="338"/>
      <c r="K132" s="168"/>
      <c r="L132" s="338"/>
      <c r="M132" s="338"/>
      <c r="N132" s="168"/>
      <c r="O132" s="338"/>
      <c r="P132" s="338"/>
    </row>
    <row r="133" spans="1:16" ht="14.25" thickBot="1">
      <c r="A133" s="121" t="s">
        <v>46</v>
      </c>
      <c r="B133" s="284" t="s">
        <v>444</v>
      </c>
      <c r="C133" s="86" t="s">
        <v>31</v>
      </c>
      <c r="D133" s="86" t="s">
        <v>53</v>
      </c>
      <c r="E133" s="86" t="s">
        <v>275</v>
      </c>
      <c r="F133" s="86" t="s">
        <v>75</v>
      </c>
      <c r="G133" s="87">
        <v>300</v>
      </c>
      <c r="H133" s="147"/>
      <c r="I133" s="338"/>
      <c r="J133" s="338"/>
      <c r="K133" s="168"/>
      <c r="L133" s="338"/>
      <c r="M133" s="338"/>
      <c r="N133" s="168"/>
      <c r="O133" s="338"/>
      <c r="P133" s="338"/>
    </row>
    <row r="134" spans="1:16" ht="14.25" thickBot="1">
      <c r="A134" s="251" t="s">
        <v>47</v>
      </c>
      <c r="B134" s="284" t="s">
        <v>445</v>
      </c>
      <c r="C134" s="90" t="s">
        <v>31</v>
      </c>
      <c r="D134" s="90" t="s">
        <v>53</v>
      </c>
      <c r="E134" s="90" t="s">
        <v>275</v>
      </c>
      <c r="F134" s="90" t="s">
        <v>77</v>
      </c>
      <c r="G134" s="91">
        <v>310</v>
      </c>
      <c r="H134" s="267">
        <v>52766</v>
      </c>
      <c r="I134" s="338">
        <v>0</v>
      </c>
      <c r="J134" s="338">
        <v>0</v>
      </c>
      <c r="K134" s="246">
        <v>52720</v>
      </c>
      <c r="L134" s="338"/>
      <c r="M134" s="338"/>
      <c r="N134" s="246">
        <v>52720</v>
      </c>
      <c r="O134" s="338"/>
      <c r="P134" s="338"/>
    </row>
    <row r="135" spans="1:16" ht="39.75" thickBot="1">
      <c r="A135" s="131" t="s">
        <v>151</v>
      </c>
      <c r="B135" s="284" t="s">
        <v>446</v>
      </c>
      <c r="C135" s="106" t="s">
        <v>31</v>
      </c>
      <c r="D135" s="106" t="s">
        <v>53</v>
      </c>
      <c r="E135" s="106" t="s">
        <v>280</v>
      </c>
      <c r="F135" s="106"/>
      <c r="G135" s="117"/>
      <c r="H135" s="155">
        <f>H137</f>
        <v>158340</v>
      </c>
      <c r="I135" s="338">
        <v>0</v>
      </c>
      <c r="J135" s="338">
        <v>0</v>
      </c>
      <c r="K135" s="155">
        <f>K137</f>
        <v>158340</v>
      </c>
      <c r="L135" s="338">
        <v>0</v>
      </c>
      <c r="M135" s="338"/>
      <c r="N135" s="155">
        <f>N137</f>
        <v>102180</v>
      </c>
      <c r="O135" s="338"/>
      <c r="P135" s="338"/>
    </row>
    <row r="136" spans="1:16" ht="14.25" thickBot="1">
      <c r="A136" s="121" t="s">
        <v>46</v>
      </c>
      <c r="B136" s="284" t="s">
        <v>447</v>
      </c>
      <c r="C136" s="86" t="s">
        <v>31</v>
      </c>
      <c r="D136" s="86" t="s">
        <v>53</v>
      </c>
      <c r="E136" s="86" t="s">
        <v>280</v>
      </c>
      <c r="F136" s="86" t="s">
        <v>75</v>
      </c>
      <c r="G136" s="87"/>
      <c r="H136" s="147"/>
      <c r="I136" s="338"/>
      <c r="J136" s="338"/>
      <c r="K136" s="168"/>
      <c r="L136" s="338"/>
      <c r="M136" s="338"/>
      <c r="N136" s="168"/>
      <c r="O136" s="338"/>
      <c r="P136" s="338"/>
    </row>
    <row r="137" spans="1:16" ht="14.25" thickBot="1">
      <c r="A137" s="63" t="s">
        <v>401</v>
      </c>
      <c r="B137" s="284" t="s">
        <v>448</v>
      </c>
      <c r="C137" s="90" t="s">
        <v>31</v>
      </c>
      <c r="D137" s="90" t="s">
        <v>53</v>
      </c>
      <c r="E137" s="90" t="s">
        <v>280</v>
      </c>
      <c r="F137" s="122">
        <v>244</v>
      </c>
      <c r="G137" s="91">
        <v>342</v>
      </c>
      <c r="H137" s="267">
        <v>158340</v>
      </c>
      <c r="I137" s="338">
        <v>0</v>
      </c>
      <c r="J137" s="338">
        <v>0</v>
      </c>
      <c r="K137" s="267">
        <v>158340</v>
      </c>
      <c r="L137" s="338">
        <v>0</v>
      </c>
      <c r="M137" s="338"/>
      <c r="N137" s="267">
        <v>102180</v>
      </c>
      <c r="O137" s="338"/>
      <c r="P137" s="338"/>
    </row>
    <row r="138" spans="1:16" ht="14.25" thickBot="1">
      <c r="A138" s="131" t="s">
        <v>152</v>
      </c>
      <c r="B138" s="284" t="s">
        <v>449</v>
      </c>
      <c r="C138" s="106" t="s">
        <v>31</v>
      </c>
      <c r="D138" s="106" t="s">
        <v>53</v>
      </c>
      <c r="E138" s="106" t="s">
        <v>281</v>
      </c>
      <c r="F138" s="106"/>
      <c r="G138" s="117"/>
      <c r="H138" s="155">
        <f>H140+H142</f>
        <v>15900</v>
      </c>
      <c r="I138" s="338">
        <v>0</v>
      </c>
      <c r="J138" s="338">
        <v>0</v>
      </c>
      <c r="K138" s="155">
        <f>K140+K142</f>
        <v>0</v>
      </c>
      <c r="L138" s="338">
        <v>0</v>
      </c>
      <c r="M138" s="338"/>
      <c r="N138" s="155">
        <f>N140+N142</f>
        <v>0</v>
      </c>
      <c r="O138" s="338"/>
      <c r="P138" s="338"/>
    </row>
    <row r="139" spans="1:16" ht="14.25" thickBot="1">
      <c r="A139" s="121" t="s">
        <v>153</v>
      </c>
      <c r="B139" s="284" t="s">
        <v>450</v>
      </c>
      <c r="C139" s="86" t="s">
        <v>31</v>
      </c>
      <c r="D139" s="86" t="s">
        <v>53</v>
      </c>
      <c r="E139" s="86" t="s">
        <v>282</v>
      </c>
      <c r="F139" s="86" t="s">
        <v>114</v>
      </c>
      <c r="G139" s="87">
        <v>290</v>
      </c>
      <c r="H139" s="147">
        <f>H140+H142</f>
        <v>15900</v>
      </c>
      <c r="I139" s="147">
        <f aca="true" t="shared" si="26" ref="I139:P139">I140+I142</f>
        <v>0</v>
      </c>
      <c r="J139" s="147">
        <f t="shared" si="26"/>
        <v>0</v>
      </c>
      <c r="K139" s="147">
        <f t="shared" si="26"/>
        <v>0</v>
      </c>
      <c r="L139" s="147">
        <f t="shared" si="26"/>
        <v>0</v>
      </c>
      <c r="M139" s="147">
        <f t="shared" si="26"/>
        <v>0</v>
      </c>
      <c r="N139" s="147">
        <f t="shared" si="26"/>
        <v>0</v>
      </c>
      <c r="O139" s="147">
        <f t="shared" si="26"/>
        <v>0</v>
      </c>
      <c r="P139" s="147">
        <f t="shared" si="26"/>
        <v>0</v>
      </c>
    </row>
    <row r="140" spans="1:16" ht="27" thickBot="1">
      <c r="A140" s="63" t="s">
        <v>109</v>
      </c>
      <c r="B140" s="284" t="s">
        <v>320</v>
      </c>
      <c r="C140" s="90" t="s">
        <v>31</v>
      </c>
      <c r="D140" s="90" t="s">
        <v>53</v>
      </c>
      <c r="E140" s="90" t="s">
        <v>282</v>
      </c>
      <c r="F140" s="90" t="s">
        <v>83</v>
      </c>
      <c r="G140" s="91">
        <v>291</v>
      </c>
      <c r="H140" s="267">
        <v>15900</v>
      </c>
      <c r="I140" s="338">
        <v>0</v>
      </c>
      <c r="J140" s="338">
        <v>0</v>
      </c>
      <c r="K140" s="247"/>
      <c r="L140" s="338">
        <v>0</v>
      </c>
      <c r="M140" s="338"/>
      <c r="N140" s="247">
        <v>0</v>
      </c>
      <c r="O140" s="338"/>
      <c r="P140" s="338"/>
    </row>
    <row r="141" spans="1:16" ht="14.25" thickBot="1">
      <c r="A141" s="63" t="s">
        <v>110</v>
      </c>
      <c r="B141" s="284" t="s">
        <v>321</v>
      </c>
      <c r="C141" s="90" t="s">
        <v>31</v>
      </c>
      <c r="D141" s="90" t="s">
        <v>53</v>
      </c>
      <c r="E141" s="90" t="s">
        <v>282</v>
      </c>
      <c r="F141" s="90" t="s">
        <v>84</v>
      </c>
      <c r="G141" s="91">
        <v>290</v>
      </c>
      <c r="H141" s="363">
        <v>0</v>
      </c>
      <c r="I141" s="338"/>
      <c r="J141" s="338"/>
      <c r="K141" s="247"/>
      <c r="L141" s="338"/>
      <c r="M141" s="338"/>
      <c r="N141" s="247"/>
      <c r="O141" s="338"/>
      <c r="P141" s="338"/>
    </row>
    <row r="142" spans="1:16" ht="14.25" thickBot="1">
      <c r="A142" s="63" t="s">
        <v>111</v>
      </c>
      <c r="B142" s="284" t="s">
        <v>295</v>
      </c>
      <c r="C142" s="90" t="s">
        <v>31</v>
      </c>
      <c r="D142" s="90" t="s">
        <v>53</v>
      </c>
      <c r="E142" s="90" t="s">
        <v>282</v>
      </c>
      <c r="F142" s="90" t="s">
        <v>106</v>
      </c>
      <c r="G142" s="91">
        <v>292</v>
      </c>
      <c r="H142" s="267">
        <v>0</v>
      </c>
      <c r="I142" s="338">
        <v>0</v>
      </c>
      <c r="J142" s="338">
        <v>0</v>
      </c>
      <c r="K142" s="247"/>
      <c r="L142" s="338">
        <v>0</v>
      </c>
      <c r="M142" s="338"/>
      <c r="N142" s="247">
        <v>0</v>
      </c>
      <c r="O142" s="338"/>
      <c r="P142" s="338"/>
    </row>
    <row r="143" spans="1:16" ht="14.25" thickBot="1">
      <c r="A143" s="289" t="s">
        <v>154</v>
      </c>
      <c r="B143" s="284" t="s">
        <v>322</v>
      </c>
      <c r="C143" s="106" t="s">
        <v>31</v>
      </c>
      <c r="D143" s="106" t="s">
        <v>31</v>
      </c>
      <c r="E143" s="106" t="s">
        <v>277</v>
      </c>
      <c r="F143" s="106"/>
      <c r="G143" s="117"/>
      <c r="H143" s="155"/>
      <c r="I143" s="338"/>
      <c r="J143" s="338"/>
      <c r="K143" s="155"/>
      <c r="L143" s="338"/>
      <c r="M143" s="338"/>
      <c r="N143" s="155"/>
      <c r="O143" s="338"/>
      <c r="P143" s="338"/>
    </row>
    <row r="144" spans="1:16" ht="27" thickBot="1">
      <c r="A144" s="131" t="s">
        <v>155</v>
      </c>
      <c r="B144" s="284" t="s">
        <v>323</v>
      </c>
      <c r="C144" s="106" t="s">
        <v>31</v>
      </c>
      <c r="D144" s="106" t="s">
        <v>31</v>
      </c>
      <c r="E144" s="106" t="s">
        <v>276</v>
      </c>
      <c r="F144" s="106"/>
      <c r="G144" s="117"/>
      <c r="H144" s="155">
        <f>H145+H148</f>
        <v>51340</v>
      </c>
      <c r="I144" s="155">
        <f aca="true" t="shared" si="27" ref="I144:P144">I145+I148</f>
        <v>0</v>
      </c>
      <c r="J144" s="155">
        <f t="shared" si="27"/>
        <v>0</v>
      </c>
      <c r="K144" s="155">
        <f t="shared" si="27"/>
        <v>51340</v>
      </c>
      <c r="L144" s="155">
        <f t="shared" si="27"/>
        <v>0</v>
      </c>
      <c r="M144" s="155">
        <f t="shared" si="27"/>
        <v>0</v>
      </c>
      <c r="N144" s="155">
        <f t="shared" si="27"/>
        <v>51340</v>
      </c>
      <c r="O144" s="155">
        <f t="shared" si="27"/>
        <v>0</v>
      </c>
      <c r="P144" s="155">
        <f t="shared" si="27"/>
        <v>0</v>
      </c>
    </row>
    <row r="145" spans="1:16" ht="27" thickBot="1">
      <c r="A145" s="131" t="s">
        <v>157</v>
      </c>
      <c r="B145" s="284" t="s">
        <v>296</v>
      </c>
      <c r="C145" s="106" t="s">
        <v>31</v>
      </c>
      <c r="D145" s="106" t="s">
        <v>31</v>
      </c>
      <c r="E145" s="106" t="s">
        <v>278</v>
      </c>
      <c r="F145" s="106"/>
      <c r="G145" s="117"/>
      <c r="H145" s="155">
        <f>H147</f>
        <v>4590</v>
      </c>
      <c r="I145" s="338">
        <v>0</v>
      </c>
      <c r="J145" s="338">
        <v>0</v>
      </c>
      <c r="K145" s="155">
        <f>K147</f>
        <v>4590</v>
      </c>
      <c r="L145" s="338">
        <v>0</v>
      </c>
      <c r="M145" s="338">
        <v>0</v>
      </c>
      <c r="N145" s="155">
        <f>N147</f>
        <v>4590</v>
      </c>
      <c r="O145" s="338">
        <v>0</v>
      </c>
      <c r="P145" s="338">
        <v>0</v>
      </c>
    </row>
    <row r="146" spans="1:16" ht="14.25" thickBot="1">
      <c r="A146" s="121" t="s">
        <v>46</v>
      </c>
      <c r="B146" s="284" t="s">
        <v>249</v>
      </c>
      <c r="C146" s="86" t="s">
        <v>31</v>
      </c>
      <c r="D146" s="86" t="s">
        <v>31</v>
      </c>
      <c r="E146" s="86" t="s">
        <v>278</v>
      </c>
      <c r="F146" s="86" t="s">
        <v>75</v>
      </c>
      <c r="G146" s="87">
        <v>300</v>
      </c>
      <c r="H146" s="147">
        <f>H147</f>
        <v>4590</v>
      </c>
      <c r="I146" s="351">
        <v>0</v>
      </c>
      <c r="J146" s="351">
        <v>0</v>
      </c>
      <c r="K146" s="147">
        <f>K147</f>
        <v>4590</v>
      </c>
      <c r="L146" s="351">
        <v>0</v>
      </c>
      <c r="M146" s="351">
        <v>0</v>
      </c>
      <c r="N146" s="147">
        <f>N147</f>
        <v>4590</v>
      </c>
      <c r="O146" s="338">
        <v>0</v>
      </c>
      <c r="P146" s="338">
        <v>0</v>
      </c>
    </row>
    <row r="147" spans="1:16" ht="14.25" thickBot="1">
      <c r="A147" s="63" t="s">
        <v>401</v>
      </c>
      <c r="B147" s="284" t="s">
        <v>324</v>
      </c>
      <c r="C147" s="90" t="s">
        <v>31</v>
      </c>
      <c r="D147" s="90" t="s">
        <v>31</v>
      </c>
      <c r="E147" s="90" t="s">
        <v>278</v>
      </c>
      <c r="F147" s="90" t="s">
        <v>77</v>
      </c>
      <c r="G147" s="91">
        <v>342</v>
      </c>
      <c r="H147" s="267">
        <v>4590</v>
      </c>
      <c r="I147" s="338">
        <v>0</v>
      </c>
      <c r="J147" s="338">
        <v>0</v>
      </c>
      <c r="K147" s="267">
        <v>4590</v>
      </c>
      <c r="L147" s="338">
        <v>0</v>
      </c>
      <c r="M147" s="338">
        <v>0</v>
      </c>
      <c r="N147" s="267">
        <v>4590</v>
      </c>
      <c r="O147" s="338">
        <v>0</v>
      </c>
      <c r="P147" s="338">
        <v>0</v>
      </c>
    </row>
    <row r="148" spans="1:16" ht="52.5" thickBot="1">
      <c r="A148" s="131" t="s">
        <v>158</v>
      </c>
      <c r="B148" s="284" t="s">
        <v>451</v>
      </c>
      <c r="C148" s="106" t="s">
        <v>31</v>
      </c>
      <c r="D148" s="106" t="s">
        <v>31</v>
      </c>
      <c r="E148" s="106" t="s">
        <v>279</v>
      </c>
      <c r="F148" s="106"/>
      <c r="G148" s="117"/>
      <c r="H148" s="155">
        <f>H150</f>
        <v>46750</v>
      </c>
      <c r="I148" s="338">
        <v>0</v>
      </c>
      <c r="J148" s="338">
        <v>0</v>
      </c>
      <c r="K148" s="155">
        <f>K150</f>
        <v>46750</v>
      </c>
      <c r="L148" s="338">
        <v>0</v>
      </c>
      <c r="M148" s="338">
        <v>0</v>
      </c>
      <c r="N148" s="155">
        <f>N150</f>
        <v>46750</v>
      </c>
      <c r="O148" s="338">
        <v>0</v>
      </c>
      <c r="P148" s="338">
        <v>0</v>
      </c>
    </row>
    <row r="149" spans="1:16" ht="14.25" thickBot="1">
      <c r="A149" s="121" t="s">
        <v>46</v>
      </c>
      <c r="B149" s="284" t="s">
        <v>452</v>
      </c>
      <c r="C149" s="86" t="s">
        <v>31</v>
      </c>
      <c r="D149" s="86" t="s">
        <v>31</v>
      </c>
      <c r="E149" s="86" t="s">
        <v>279</v>
      </c>
      <c r="F149" s="86" t="s">
        <v>75</v>
      </c>
      <c r="G149" s="87">
        <v>300</v>
      </c>
      <c r="H149" s="245">
        <f>H150</f>
        <v>46750</v>
      </c>
      <c r="I149" s="351">
        <v>0</v>
      </c>
      <c r="J149" s="351">
        <v>0</v>
      </c>
      <c r="K149" s="245">
        <f>K150</f>
        <v>46750</v>
      </c>
      <c r="L149" s="351">
        <v>0</v>
      </c>
      <c r="M149" s="351">
        <v>0</v>
      </c>
      <c r="N149" s="245">
        <f>N150</f>
        <v>46750</v>
      </c>
      <c r="O149" s="338">
        <v>0</v>
      </c>
      <c r="P149" s="338">
        <v>0</v>
      </c>
    </row>
    <row r="150" spans="1:16" ht="13.5">
      <c r="A150" s="63" t="s">
        <v>401</v>
      </c>
      <c r="B150" s="284" t="s">
        <v>453</v>
      </c>
      <c r="C150" s="90" t="s">
        <v>31</v>
      </c>
      <c r="D150" s="90" t="s">
        <v>31</v>
      </c>
      <c r="E150" s="90" t="s">
        <v>279</v>
      </c>
      <c r="F150" s="90" t="s">
        <v>77</v>
      </c>
      <c r="G150" s="91">
        <v>342</v>
      </c>
      <c r="H150" s="267">
        <v>46750</v>
      </c>
      <c r="I150" s="338">
        <v>0</v>
      </c>
      <c r="J150" s="338">
        <v>0</v>
      </c>
      <c r="K150" s="267">
        <v>46750</v>
      </c>
      <c r="L150" s="338">
        <v>0</v>
      </c>
      <c r="M150" s="338">
        <v>0</v>
      </c>
      <c r="N150" s="267">
        <v>46750</v>
      </c>
      <c r="O150" s="338">
        <v>0</v>
      </c>
      <c r="P150" s="338">
        <v>0</v>
      </c>
    </row>
    <row r="151" spans="1:16" ht="12.75">
      <c r="A151" s="455" t="s">
        <v>396</v>
      </c>
      <c r="B151" s="482"/>
      <c r="C151" s="90"/>
      <c r="D151" s="90"/>
      <c r="E151" s="90"/>
      <c r="F151" s="90"/>
      <c r="G151" s="91"/>
      <c r="H151" s="267"/>
      <c r="I151" s="338"/>
      <c r="J151" s="338"/>
      <c r="K151" s="267"/>
      <c r="L151" s="338"/>
      <c r="M151" s="338"/>
      <c r="N151" s="267"/>
      <c r="O151" s="338"/>
      <c r="P151" s="338"/>
    </row>
    <row r="152" spans="1:16" ht="12.75">
      <c r="A152" s="234"/>
      <c r="B152" s="46"/>
      <c r="C152" s="46"/>
      <c r="D152" s="46"/>
      <c r="E152" s="46"/>
      <c r="F152" s="46"/>
      <c r="G152" s="46" t="s">
        <v>58</v>
      </c>
      <c r="H152" s="291">
        <f>H64</f>
        <v>6897515</v>
      </c>
      <c r="I152" s="338">
        <v>0</v>
      </c>
      <c r="J152" s="338">
        <v>0</v>
      </c>
      <c r="K152" s="291">
        <f>K64</f>
        <v>6884872</v>
      </c>
      <c r="L152" s="338">
        <v>0</v>
      </c>
      <c r="M152" s="338">
        <v>0</v>
      </c>
      <c r="N152" s="291">
        <f>N64</f>
        <v>6701353</v>
      </c>
      <c r="O152" s="338">
        <v>0</v>
      </c>
      <c r="P152" s="338">
        <v>0</v>
      </c>
    </row>
    <row r="154" spans="8:14" ht="12.75">
      <c r="H154" s="388"/>
      <c r="K154" s="388"/>
      <c r="N154" s="388"/>
    </row>
    <row r="155" spans="1:14" ht="12.75">
      <c r="A155" s="3" t="s">
        <v>387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 t="s">
        <v>388</v>
      </c>
      <c r="B156" s="483" t="s">
        <v>441</v>
      </c>
      <c r="C156" s="435"/>
      <c r="D156" s="435"/>
      <c r="E156" s="435"/>
      <c r="F156" s="342"/>
      <c r="G156" s="310"/>
      <c r="H156" s="310"/>
      <c r="I156" s="343"/>
      <c r="J156" s="344" t="s">
        <v>440</v>
      </c>
      <c r="K156" s="344"/>
      <c r="L156" s="343"/>
      <c r="M156" s="343"/>
      <c r="N156" s="343"/>
    </row>
    <row r="157" spans="1:14" ht="12.75">
      <c r="A157" s="345"/>
      <c r="B157" s="345"/>
      <c r="C157" s="484" t="s">
        <v>389</v>
      </c>
      <c r="D157" s="484"/>
      <c r="E157" s="345"/>
      <c r="F157" s="345"/>
      <c r="G157" s="484" t="s">
        <v>390</v>
      </c>
      <c r="H157" s="484"/>
      <c r="I157" s="346"/>
      <c r="J157" s="484" t="s">
        <v>391</v>
      </c>
      <c r="K157" s="484"/>
      <c r="L157" s="346"/>
      <c r="M157" s="346"/>
      <c r="N157" s="346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 t="s">
        <v>392</v>
      </c>
      <c r="B159" s="483" t="s">
        <v>393</v>
      </c>
      <c r="C159" s="435"/>
      <c r="D159" s="435"/>
      <c r="E159" s="435"/>
      <c r="F159" s="343"/>
      <c r="G159" s="341"/>
      <c r="H159" s="341"/>
      <c r="I159" s="343"/>
      <c r="J159" s="344" t="s">
        <v>294</v>
      </c>
      <c r="K159" s="344"/>
      <c r="L159" s="343"/>
      <c r="M159" s="343" t="s">
        <v>61</v>
      </c>
      <c r="N159" s="343"/>
    </row>
    <row r="160" spans="1:14" ht="12.75">
      <c r="A160" s="345"/>
      <c r="B160" s="345"/>
      <c r="C160" s="484" t="s">
        <v>389</v>
      </c>
      <c r="D160" s="484"/>
      <c r="E160" s="345"/>
      <c r="F160" s="346"/>
      <c r="G160" s="484" t="s">
        <v>364</v>
      </c>
      <c r="H160" s="484"/>
      <c r="I160" s="346"/>
      <c r="J160" s="484" t="s">
        <v>391</v>
      </c>
      <c r="K160" s="484"/>
      <c r="L160" s="346"/>
      <c r="M160" s="346"/>
      <c r="N160" s="346"/>
    </row>
    <row r="161" spans="1:14" ht="12.75">
      <c r="A161" s="345"/>
      <c r="B161" s="345"/>
      <c r="C161" s="345"/>
      <c r="D161" s="345"/>
      <c r="E161" s="345"/>
      <c r="F161" s="345"/>
      <c r="G161" s="345"/>
      <c r="H161" s="345"/>
      <c r="I161" s="346"/>
      <c r="J161" s="346"/>
      <c r="K161" s="346"/>
      <c r="L161" s="346"/>
      <c r="M161" s="346"/>
      <c r="N161" s="346"/>
    </row>
    <row r="162" spans="1:14" ht="12.75">
      <c r="A162" s="3"/>
      <c r="B162" s="347" t="s">
        <v>394</v>
      </c>
      <c r="C162" s="348"/>
      <c r="D162" s="481"/>
      <c r="E162" s="435"/>
      <c r="F162" s="349">
        <v>20</v>
      </c>
      <c r="G162" s="350"/>
      <c r="H162" s="3" t="s">
        <v>395</v>
      </c>
      <c r="I162" s="3"/>
      <c r="J162" s="3"/>
      <c r="K162" s="3"/>
      <c r="L162" s="3"/>
      <c r="M162" s="3"/>
      <c r="N162" s="3"/>
    </row>
  </sheetData>
  <sheetProtection/>
  <mergeCells count="59">
    <mergeCell ref="D162:E162"/>
    <mergeCell ref="A151:B151"/>
    <mergeCell ref="B156:E156"/>
    <mergeCell ref="C157:D157"/>
    <mergeCell ref="G157:H157"/>
    <mergeCell ref="J157:K157"/>
    <mergeCell ref="B159:E159"/>
    <mergeCell ref="C160:D160"/>
    <mergeCell ref="G160:H160"/>
    <mergeCell ref="J160:K160"/>
    <mergeCell ref="A60:A62"/>
    <mergeCell ref="B60:B62"/>
    <mergeCell ref="C60:F61"/>
    <mergeCell ref="G60:G62"/>
    <mergeCell ref="H60:P60"/>
    <mergeCell ref="H61:J61"/>
    <mergeCell ref="K61:M61"/>
    <mergeCell ref="N61:P61"/>
    <mergeCell ref="P27:P28"/>
    <mergeCell ref="H29:I29"/>
    <mergeCell ref="B33:E34"/>
    <mergeCell ref="F33:F35"/>
    <mergeCell ref="G33:O33"/>
    <mergeCell ref="G34:I34"/>
    <mergeCell ref="J34:L34"/>
    <mergeCell ref="M34:O34"/>
    <mergeCell ref="B26:K26"/>
    <mergeCell ref="M26:N26"/>
    <mergeCell ref="B27:G27"/>
    <mergeCell ref="H27:I28"/>
    <mergeCell ref="J27:J28"/>
    <mergeCell ref="M27:N27"/>
    <mergeCell ref="B24:G24"/>
    <mergeCell ref="H24:I24"/>
    <mergeCell ref="M24:N24"/>
    <mergeCell ref="B25:G25"/>
    <mergeCell ref="H25:I25"/>
    <mergeCell ref="M25:N25"/>
    <mergeCell ref="A22:G22"/>
    <mergeCell ref="H22:I22"/>
    <mergeCell ref="M22:N22"/>
    <mergeCell ref="B23:G23"/>
    <mergeCell ref="H23:I23"/>
    <mergeCell ref="M23:N23"/>
    <mergeCell ref="O17:O19"/>
    <mergeCell ref="H18:I18"/>
    <mergeCell ref="J19:J21"/>
    <mergeCell ref="M19:N19"/>
    <mergeCell ref="P19:P21"/>
    <mergeCell ref="A20:H20"/>
    <mergeCell ref="A21:H21"/>
    <mergeCell ref="M21:N21"/>
    <mergeCell ref="K2:O2"/>
    <mergeCell ref="K6:O6"/>
    <mergeCell ref="K7:O7"/>
    <mergeCell ref="K9:O9"/>
    <mergeCell ref="K10:O10"/>
    <mergeCell ref="K12:L12"/>
    <mergeCell ref="N12:O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1:Y218"/>
  <sheetViews>
    <sheetView showGridLines="0" view="pageBreakPreview" zoomScale="60" zoomScalePageLayoutView="0" workbookViewId="0" topLeftCell="B1">
      <selection activeCell="B205" sqref="B205"/>
    </sheetView>
  </sheetViews>
  <sheetFormatPr defaultColWidth="9.00390625" defaultRowHeight="12.75" outlineLevelRow="1"/>
  <cols>
    <col min="1" max="1" width="3.25390625" style="0" hidden="1" customWidth="1"/>
    <col min="2" max="2" width="4.75390625" style="362" customWidth="1"/>
    <col min="3" max="6" width="4.75390625" style="256" customWidth="1"/>
    <col min="7" max="7" width="11.125" style="256" customWidth="1"/>
    <col min="8" max="8" width="4.75390625" style="256" customWidth="1"/>
    <col min="9" max="9" width="3.375" style="256" customWidth="1"/>
    <col min="10" max="10" width="5.375" style="256" customWidth="1"/>
    <col min="11" max="11" width="4.75390625" style="256" customWidth="1"/>
    <col min="12" max="12" width="4.625" style="256" customWidth="1"/>
    <col min="13" max="13" width="6.125" style="256" customWidth="1"/>
    <col min="14" max="14" width="7.75390625" style="256" customWidth="1"/>
    <col min="15" max="17" width="4.75390625" style="256" customWidth="1"/>
    <col min="18" max="18" width="10.75390625" style="256" customWidth="1"/>
    <col min="19" max="19" width="0.6171875" style="6" customWidth="1"/>
    <col min="20" max="20" width="4.75390625" style="0" customWidth="1"/>
    <col min="21" max="21" width="19.625" style="0" customWidth="1"/>
    <col min="22" max="22" width="10.875" style="0" customWidth="1"/>
  </cols>
  <sheetData>
    <row r="1" spans="2:21" ht="12.75">
      <c r="B1" s="372"/>
      <c r="M1" s="372" t="s">
        <v>112</v>
      </c>
      <c r="N1" s="372"/>
      <c r="O1" s="372"/>
      <c r="P1" s="372"/>
      <c r="Q1" s="372"/>
      <c r="R1" s="373"/>
      <c r="S1" s="57"/>
      <c r="U1" s="1"/>
    </row>
    <row r="2" spans="2:21" ht="12.75" customHeight="1">
      <c r="B2" s="372"/>
      <c r="M2" s="418" t="s">
        <v>175</v>
      </c>
      <c r="N2" s="418"/>
      <c r="O2" s="418"/>
      <c r="P2" s="418"/>
      <c r="Q2" s="418"/>
      <c r="R2" s="418"/>
      <c r="S2" s="418"/>
      <c r="U2" s="1"/>
    </row>
    <row r="3" spans="2:19" ht="12.75" customHeight="1">
      <c r="B3" s="548"/>
      <c r="C3" s="548"/>
      <c r="D3" s="548"/>
      <c r="E3" s="548"/>
      <c r="F3" s="548"/>
      <c r="G3" s="548"/>
      <c r="M3" s="418"/>
      <c r="N3" s="418"/>
      <c r="O3" s="418"/>
      <c r="P3" s="418"/>
      <c r="Q3" s="418"/>
      <c r="R3" s="418"/>
      <c r="S3" s="418"/>
    </row>
    <row r="4" spans="2:19" ht="12.75">
      <c r="B4" s="372"/>
      <c r="M4" s="372" t="s">
        <v>176</v>
      </c>
      <c r="N4" s="372"/>
      <c r="O4" s="372"/>
      <c r="P4" s="372"/>
      <c r="Q4" s="372"/>
      <c r="R4" s="373"/>
      <c r="S4" s="57"/>
    </row>
    <row r="5" spans="2:17" ht="12.75" customHeight="1">
      <c r="B5" s="372"/>
      <c r="M5" s="372" t="s">
        <v>66</v>
      </c>
      <c r="N5" s="372"/>
      <c r="O5" s="372"/>
      <c r="P5" s="372"/>
      <c r="Q5" s="372"/>
    </row>
    <row r="6" spans="6:13" ht="12.75">
      <c r="F6" s="544" t="s">
        <v>24</v>
      </c>
      <c r="G6" s="544"/>
      <c r="H6" s="544"/>
      <c r="I6" s="544"/>
      <c r="J6" s="544"/>
      <c r="K6" s="544"/>
      <c r="L6" s="544"/>
      <c r="M6" s="544"/>
    </row>
    <row r="7" spans="6:13" ht="12.75">
      <c r="F7" s="544" t="s">
        <v>455</v>
      </c>
      <c r="G7" s="544"/>
      <c r="H7" s="544"/>
      <c r="I7" s="544"/>
      <c r="J7" s="544"/>
      <c r="K7" s="544"/>
      <c r="L7" s="544"/>
      <c r="M7" s="544"/>
    </row>
    <row r="8" spans="1:19" ht="13.5" customHeight="1">
      <c r="A8" s="256"/>
      <c r="F8" s="545" t="s">
        <v>174</v>
      </c>
      <c r="G8" s="545"/>
      <c r="H8" s="545"/>
      <c r="I8" s="545"/>
      <c r="J8" s="545"/>
      <c r="K8" s="545"/>
      <c r="L8" s="545"/>
      <c r="M8" s="545"/>
      <c r="S8" s="256"/>
    </row>
    <row r="9" spans="1:19" ht="15.75" customHeight="1">
      <c r="A9" s="256"/>
      <c r="B9" s="545" t="s">
        <v>98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</row>
    <row r="10" spans="1:19" s="3" customFormat="1" ht="24.75" customHeight="1">
      <c r="A10" s="263"/>
      <c r="B10" s="358" t="s">
        <v>25</v>
      </c>
      <c r="C10" s="505" t="s">
        <v>26</v>
      </c>
      <c r="D10" s="506"/>
      <c r="E10" s="506"/>
      <c r="F10" s="506"/>
      <c r="G10" s="506"/>
      <c r="H10" s="506"/>
      <c r="I10" s="507"/>
      <c r="J10" s="505" t="s">
        <v>28</v>
      </c>
      <c r="K10" s="506"/>
      <c r="L10" s="506"/>
      <c r="M10" s="506"/>
      <c r="N10" s="506"/>
      <c r="O10" s="507"/>
      <c r="P10" s="505" t="s">
        <v>27</v>
      </c>
      <c r="Q10" s="506"/>
      <c r="R10" s="506"/>
      <c r="S10" s="507"/>
    </row>
    <row r="11" spans="1:19" s="3" customFormat="1" ht="15.75" customHeight="1">
      <c r="A11" s="263"/>
      <c r="B11" s="356">
        <v>1</v>
      </c>
      <c r="C11" s="505">
        <v>2</v>
      </c>
      <c r="D11" s="506"/>
      <c r="E11" s="506"/>
      <c r="F11" s="506"/>
      <c r="G11" s="506"/>
      <c r="H11" s="506"/>
      <c r="I11" s="507"/>
      <c r="J11" s="505">
        <v>3</v>
      </c>
      <c r="K11" s="506"/>
      <c r="L11" s="506"/>
      <c r="M11" s="506"/>
      <c r="N11" s="506"/>
      <c r="O11" s="507"/>
      <c r="P11" s="505">
        <v>4</v>
      </c>
      <c r="Q11" s="506"/>
      <c r="R11" s="506"/>
      <c r="S11" s="507"/>
    </row>
    <row r="12" spans="1:19" s="3" customFormat="1" ht="20.25" customHeight="1">
      <c r="A12" s="263"/>
      <c r="B12" s="261">
        <v>1</v>
      </c>
      <c r="C12" s="563" t="s">
        <v>200</v>
      </c>
      <c r="D12" s="564"/>
      <c r="E12" s="564"/>
      <c r="F12" s="564"/>
      <c r="G12" s="564"/>
      <c r="H12" s="564"/>
      <c r="I12" s="565"/>
      <c r="J12" s="566"/>
      <c r="K12" s="567"/>
      <c r="L12" s="567"/>
      <c r="M12" s="567"/>
      <c r="N12" s="567"/>
      <c r="O12" s="568"/>
      <c r="P12" s="569">
        <v>2354600</v>
      </c>
      <c r="Q12" s="570"/>
      <c r="R12" s="570"/>
      <c r="S12" s="571"/>
    </row>
    <row r="13" spans="1:19" s="3" customFormat="1" ht="20.25" customHeight="1">
      <c r="A13" s="263"/>
      <c r="B13" s="261">
        <v>2</v>
      </c>
      <c r="C13" s="563" t="s">
        <v>208</v>
      </c>
      <c r="D13" s="564"/>
      <c r="E13" s="564"/>
      <c r="F13" s="564"/>
      <c r="G13" s="564"/>
      <c r="H13" s="564"/>
      <c r="I13" s="565"/>
      <c r="J13" s="566"/>
      <c r="K13" s="567"/>
      <c r="L13" s="567"/>
      <c r="M13" s="567"/>
      <c r="N13" s="567"/>
      <c r="O13" s="568"/>
      <c r="P13" s="569">
        <v>597418</v>
      </c>
      <c r="Q13" s="570"/>
      <c r="R13" s="570"/>
      <c r="S13" s="571"/>
    </row>
    <row r="14" spans="1:19" s="3" customFormat="1" ht="20.25" customHeight="1">
      <c r="A14" s="263"/>
      <c r="B14" s="261">
        <v>3</v>
      </c>
      <c r="C14" s="563" t="s">
        <v>201</v>
      </c>
      <c r="D14" s="564"/>
      <c r="E14" s="564"/>
      <c r="F14" s="564"/>
      <c r="G14" s="564"/>
      <c r="H14" s="564"/>
      <c r="I14" s="565"/>
      <c r="J14" s="566"/>
      <c r="K14" s="567"/>
      <c r="L14" s="567"/>
      <c r="M14" s="567"/>
      <c r="N14" s="567"/>
      <c r="O14" s="568"/>
      <c r="P14" s="569">
        <v>666800</v>
      </c>
      <c r="Q14" s="570"/>
      <c r="R14" s="570"/>
      <c r="S14" s="571"/>
    </row>
    <row r="15" spans="1:19" s="3" customFormat="1" ht="20.25" customHeight="1">
      <c r="A15" s="263"/>
      <c r="B15" s="261">
        <v>4</v>
      </c>
      <c r="C15" s="563" t="s">
        <v>209</v>
      </c>
      <c r="D15" s="564"/>
      <c r="E15" s="564"/>
      <c r="F15" s="564"/>
      <c r="G15" s="564"/>
      <c r="H15" s="564"/>
      <c r="I15" s="565"/>
      <c r="J15" s="566"/>
      <c r="K15" s="567"/>
      <c r="L15" s="567"/>
      <c r="M15" s="567"/>
      <c r="N15" s="567"/>
      <c r="O15" s="568"/>
      <c r="P15" s="569">
        <v>213051</v>
      </c>
      <c r="Q15" s="570"/>
      <c r="R15" s="570"/>
      <c r="S15" s="571"/>
    </row>
    <row r="16" spans="1:19" s="3" customFormat="1" ht="20.25" customHeight="1">
      <c r="A16" s="263"/>
      <c r="B16" s="364"/>
      <c r="C16" s="537" t="s">
        <v>100</v>
      </c>
      <c r="D16" s="538"/>
      <c r="E16" s="538"/>
      <c r="F16" s="538"/>
      <c r="G16" s="538"/>
      <c r="H16" s="538"/>
      <c r="I16" s="539"/>
      <c r="J16" s="498"/>
      <c r="K16" s="499"/>
      <c r="L16" s="499"/>
      <c r="M16" s="499"/>
      <c r="N16" s="499"/>
      <c r="O16" s="500"/>
      <c r="P16" s="540">
        <f>SUM(P12:S15)</f>
        <v>3831869</v>
      </c>
      <c r="Q16" s="541"/>
      <c r="R16" s="541"/>
      <c r="S16" s="542"/>
    </row>
    <row r="17" spans="1:19" ht="11.25" customHeight="1">
      <c r="A17" s="256"/>
      <c r="B17" s="256"/>
      <c r="S17" s="256"/>
    </row>
    <row r="18" spans="1:19" ht="20.25" customHeight="1">
      <c r="A18" s="256"/>
      <c r="B18" s="545" t="s">
        <v>101</v>
      </c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</row>
    <row r="19" spans="1:19" ht="11.25" customHeight="1">
      <c r="A19" s="256"/>
      <c r="B19" s="256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</row>
    <row r="20" spans="1:19" s="3" customFormat="1" ht="25.5" customHeight="1">
      <c r="A20" s="263"/>
      <c r="B20" s="358" t="s">
        <v>25</v>
      </c>
      <c r="C20" s="505" t="s">
        <v>26</v>
      </c>
      <c r="D20" s="506"/>
      <c r="E20" s="506"/>
      <c r="F20" s="506"/>
      <c r="G20" s="506"/>
      <c r="H20" s="506"/>
      <c r="I20" s="507"/>
      <c r="J20" s="505" t="s">
        <v>28</v>
      </c>
      <c r="K20" s="506"/>
      <c r="L20" s="506"/>
      <c r="M20" s="506"/>
      <c r="N20" s="506"/>
      <c r="O20" s="507"/>
      <c r="P20" s="505" t="s">
        <v>27</v>
      </c>
      <c r="Q20" s="506"/>
      <c r="R20" s="506"/>
      <c r="S20" s="507"/>
    </row>
    <row r="21" spans="1:21" s="3" customFormat="1" ht="15.75" customHeight="1">
      <c r="A21" s="263"/>
      <c r="B21" s="356">
        <v>1</v>
      </c>
      <c r="C21" s="505">
        <v>2</v>
      </c>
      <c r="D21" s="506"/>
      <c r="E21" s="506"/>
      <c r="F21" s="506"/>
      <c r="G21" s="506"/>
      <c r="H21" s="506"/>
      <c r="I21" s="507"/>
      <c r="J21" s="505">
        <v>3</v>
      </c>
      <c r="K21" s="506"/>
      <c r="L21" s="506"/>
      <c r="M21" s="506"/>
      <c r="N21" s="506"/>
      <c r="O21" s="507"/>
      <c r="P21" s="505">
        <v>4</v>
      </c>
      <c r="Q21" s="506"/>
      <c r="R21" s="506"/>
      <c r="S21" s="507"/>
      <c r="U21" s="248">
        <f>P16+P26</f>
        <v>5094890</v>
      </c>
    </row>
    <row r="22" spans="1:19" s="3" customFormat="1" ht="27" customHeight="1">
      <c r="A22" s="263"/>
      <c r="B22" s="261">
        <v>1</v>
      </c>
      <c r="C22" s="485" t="s">
        <v>202</v>
      </c>
      <c r="D22" s="486"/>
      <c r="E22" s="486"/>
      <c r="F22" s="486"/>
      <c r="G22" s="486"/>
      <c r="H22" s="486"/>
      <c r="I22" s="487"/>
      <c r="J22" s="566"/>
      <c r="K22" s="567"/>
      <c r="L22" s="567"/>
      <c r="M22" s="567"/>
      <c r="N22" s="567"/>
      <c r="O22" s="568"/>
      <c r="P22" s="569">
        <v>711090</v>
      </c>
      <c r="Q22" s="570"/>
      <c r="R22" s="570"/>
      <c r="S22" s="571"/>
    </row>
    <row r="23" spans="1:19" s="3" customFormat="1" ht="30.75" customHeight="1">
      <c r="A23" s="263"/>
      <c r="B23" s="261">
        <v>2</v>
      </c>
      <c r="C23" s="485" t="s">
        <v>210</v>
      </c>
      <c r="D23" s="486"/>
      <c r="E23" s="486"/>
      <c r="F23" s="486"/>
      <c r="G23" s="486"/>
      <c r="H23" s="486"/>
      <c r="I23" s="487"/>
      <c r="J23" s="566"/>
      <c r="K23" s="567"/>
      <c r="L23" s="567"/>
      <c r="M23" s="567"/>
      <c r="N23" s="567"/>
      <c r="O23" s="568"/>
      <c r="P23" s="569">
        <v>258482</v>
      </c>
      <c r="Q23" s="570"/>
      <c r="R23" s="570"/>
      <c r="S23" s="571"/>
    </row>
    <row r="24" spans="1:19" s="3" customFormat="1" ht="30" customHeight="1">
      <c r="A24" s="263"/>
      <c r="B24" s="261">
        <v>3</v>
      </c>
      <c r="C24" s="485" t="s">
        <v>203</v>
      </c>
      <c r="D24" s="486"/>
      <c r="E24" s="486"/>
      <c r="F24" s="486"/>
      <c r="G24" s="486"/>
      <c r="H24" s="486"/>
      <c r="I24" s="487"/>
      <c r="J24" s="566"/>
      <c r="K24" s="567"/>
      <c r="L24" s="567"/>
      <c r="M24" s="567"/>
      <c r="N24" s="567"/>
      <c r="O24" s="568"/>
      <c r="P24" s="569">
        <v>201270</v>
      </c>
      <c r="Q24" s="570"/>
      <c r="R24" s="570"/>
      <c r="S24" s="571"/>
    </row>
    <row r="25" spans="1:19" s="3" customFormat="1" ht="24" customHeight="1">
      <c r="A25" s="263"/>
      <c r="B25" s="261">
        <v>4</v>
      </c>
      <c r="C25" s="485" t="s">
        <v>211</v>
      </c>
      <c r="D25" s="486"/>
      <c r="E25" s="486"/>
      <c r="F25" s="486"/>
      <c r="G25" s="486"/>
      <c r="H25" s="486"/>
      <c r="I25" s="487"/>
      <c r="J25" s="566"/>
      <c r="K25" s="567"/>
      <c r="L25" s="567"/>
      <c r="M25" s="567"/>
      <c r="N25" s="567"/>
      <c r="O25" s="568"/>
      <c r="P25" s="569">
        <v>92179</v>
      </c>
      <c r="Q25" s="570"/>
      <c r="R25" s="570"/>
      <c r="S25" s="571"/>
    </row>
    <row r="26" spans="1:19" s="3" customFormat="1" ht="20.25" customHeight="1">
      <c r="A26" s="263"/>
      <c r="B26" s="364"/>
      <c r="C26" s="537" t="s">
        <v>100</v>
      </c>
      <c r="D26" s="538"/>
      <c r="E26" s="538"/>
      <c r="F26" s="538"/>
      <c r="G26" s="538"/>
      <c r="H26" s="538"/>
      <c r="I26" s="539"/>
      <c r="J26" s="498"/>
      <c r="K26" s="499"/>
      <c r="L26" s="499"/>
      <c r="M26" s="499"/>
      <c r="N26" s="499"/>
      <c r="O26" s="500"/>
      <c r="P26" s="540">
        <f>SUM(P22:S25)</f>
        <v>1263021</v>
      </c>
      <c r="Q26" s="541"/>
      <c r="R26" s="541"/>
      <c r="S26" s="542"/>
    </row>
    <row r="27" spans="1:19" s="3" customFormat="1" ht="14.25" customHeight="1">
      <c r="A27" s="263"/>
      <c r="B27" s="306"/>
      <c r="C27" s="374"/>
      <c r="D27" s="374"/>
      <c r="E27" s="374"/>
      <c r="F27" s="374"/>
      <c r="G27" s="374"/>
      <c r="H27" s="374"/>
      <c r="I27" s="374"/>
      <c r="J27" s="306"/>
      <c r="K27" s="306"/>
      <c r="L27" s="306"/>
      <c r="M27" s="306"/>
      <c r="N27" s="306"/>
      <c r="O27" s="306"/>
      <c r="P27" s="258"/>
      <c r="Q27" s="258"/>
      <c r="R27" s="258"/>
      <c r="S27" s="258"/>
    </row>
    <row r="28" spans="1:19" s="3" customFormat="1" ht="20.25" customHeight="1" hidden="1">
      <c r="A28" s="263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</row>
    <row r="29" spans="1:19" s="3" customFormat="1" ht="20.25" customHeight="1" outlineLevel="1">
      <c r="A29" s="263"/>
      <c r="B29" s="513" t="s">
        <v>130</v>
      </c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</row>
    <row r="30" spans="1:19" s="3" customFormat="1" ht="12.75" customHeight="1" outlineLevel="1">
      <c r="A30" s="26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4"/>
      <c r="Q30" s="305"/>
      <c r="R30" s="263"/>
      <c r="S30" s="263"/>
    </row>
    <row r="31" spans="1:19" s="3" customFormat="1" ht="22.5" customHeight="1" outlineLevel="1">
      <c r="A31" s="263"/>
      <c r="B31" s="356" t="s">
        <v>25</v>
      </c>
      <c r="C31" s="505" t="s">
        <v>26</v>
      </c>
      <c r="D31" s="506"/>
      <c r="E31" s="506"/>
      <c r="F31" s="506"/>
      <c r="G31" s="506"/>
      <c r="H31" s="506"/>
      <c r="I31" s="507"/>
      <c r="J31" s="505" t="s">
        <v>28</v>
      </c>
      <c r="K31" s="507"/>
      <c r="L31" s="505" t="s">
        <v>116</v>
      </c>
      <c r="M31" s="506"/>
      <c r="N31" s="506"/>
      <c r="O31" s="506"/>
      <c r="P31" s="506"/>
      <c r="Q31" s="506"/>
      <c r="R31" s="506"/>
      <c r="S31" s="507"/>
    </row>
    <row r="32" spans="1:19" s="3" customFormat="1" ht="13.5" customHeight="1" outlineLevel="1">
      <c r="A32" s="263"/>
      <c r="B32" s="356">
        <v>1</v>
      </c>
      <c r="C32" s="505">
        <v>2</v>
      </c>
      <c r="D32" s="506"/>
      <c r="E32" s="506"/>
      <c r="F32" s="506"/>
      <c r="G32" s="506"/>
      <c r="H32" s="506"/>
      <c r="I32" s="507"/>
      <c r="J32" s="505">
        <v>3</v>
      </c>
      <c r="K32" s="507"/>
      <c r="L32" s="505">
        <v>4</v>
      </c>
      <c r="M32" s="506"/>
      <c r="N32" s="506"/>
      <c r="O32" s="506"/>
      <c r="P32" s="506"/>
      <c r="Q32" s="506"/>
      <c r="R32" s="506"/>
      <c r="S32" s="507"/>
    </row>
    <row r="33" spans="1:19" s="3" customFormat="1" ht="15" customHeight="1" outlineLevel="1">
      <c r="A33" s="263"/>
      <c r="B33" s="356">
        <v>1</v>
      </c>
      <c r="C33" s="485" t="s">
        <v>265</v>
      </c>
      <c r="D33" s="486"/>
      <c r="E33" s="486"/>
      <c r="F33" s="486"/>
      <c r="G33" s="486"/>
      <c r="H33" s="486"/>
      <c r="I33" s="487"/>
      <c r="J33" s="530"/>
      <c r="K33" s="531"/>
      <c r="L33" s="532">
        <v>52720</v>
      </c>
      <c r="M33" s="533"/>
      <c r="N33" s="533"/>
      <c r="O33" s="533"/>
      <c r="P33" s="533"/>
      <c r="Q33" s="533"/>
      <c r="R33" s="533"/>
      <c r="S33" s="534"/>
    </row>
    <row r="34" spans="1:19" s="3" customFormat="1" ht="15" customHeight="1" outlineLevel="1">
      <c r="A34" s="263"/>
      <c r="B34" s="356"/>
      <c r="C34" s="521" t="s">
        <v>57</v>
      </c>
      <c r="D34" s="522"/>
      <c r="E34" s="522"/>
      <c r="F34" s="522"/>
      <c r="G34" s="522"/>
      <c r="H34" s="522"/>
      <c r="I34" s="522"/>
      <c r="J34" s="522"/>
      <c r="K34" s="522"/>
      <c r="L34" s="535">
        <f>L33</f>
        <v>52720</v>
      </c>
      <c r="M34" s="535"/>
      <c r="N34" s="535"/>
      <c r="O34" s="535"/>
      <c r="P34" s="535"/>
      <c r="Q34" s="535"/>
      <c r="R34" s="535"/>
      <c r="S34" s="536"/>
    </row>
    <row r="35" spans="1:19" s="3" customFormat="1" ht="15" customHeight="1" outlineLevel="1">
      <c r="A35" s="263"/>
      <c r="B35" s="303"/>
      <c r="C35" s="300"/>
      <c r="D35" s="300"/>
      <c r="E35" s="300"/>
      <c r="F35" s="300"/>
      <c r="G35" s="300"/>
      <c r="H35" s="300"/>
      <c r="I35" s="300"/>
      <c r="J35" s="300"/>
      <c r="K35" s="300"/>
      <c r="L35" s="392"/>
      <c r="M35" s="392"/>
      <c r="N35" s="392"/>
      <c r="O35" s="392"/>
      <c r="P35" s="392"/>
      <c r="Q35" s="392"/>
      <c r="R35" s="392"/>
      <c r="S35" s="392"/>
    </row>
    <row r="36" spans="1:19" s="3" customFormat="1" ht="17.25" customHeight="1" outlineLevel="1">
      <c r="A36" s="513" t="s">
        <v>404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256"/>
    </row>
    <row r="37" spans="1:19" s="3" customFormat="1" ht="10.5" customHeight="1" outlineLevel="1">
      <c r="A37" s="256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4"/>
      <c r="Q37" s="305"/>
      <c r="R37" s="263"/>
      <c r="S37" s="263"/>
    </row>
    <row r="38" spans="1:19" s="3" customFormat="1" ht="20.25" customHeight="1" outlineLevel="1">
      <c r="A38" s="256"/>
      <c r="B38" s="356" t="s">
        <v>25</v>
      </c>
      <c r="C38" s="505" t="s">
        <v>26</v>
      </c>
      <c r="D38" s="506"/>
      <c r="E38" s="506"/>
      <c r="F38" s="506"/>
      <c r="G38" s="506"/>
      <c r="H38" s="506"/>
      <c r="I38" s="507"/>
      <c r="J38" s="505" t="s">
        <v>28</v>
      </c>
      <c r="K38" s="507"/>
      <c r="L38" s="505" t="s">
        <v>116</v>
      </c>
      <c r="M38" s="506"/>
      <c r="N38" s="506"/>
      <c r="O38" s="506"/>
      <c r="P38" s="506"/>
      <c r="Q38" s="506"/>
      <c r="R38" s="506"/>
      <c r="S38" s="507"/>
    </row>
    <row r="39" spans="1:19" s="3" customFormat="1" ht="11.25" customHeight="1" outlineLevel="1">
      <c r="A39" s="256"/>
      <c r="B39" s="356">
        <v>1</v>
      </c>
      <c r="C39" s="505">
        <v>2</v>
      </c>
      <c r="D39" s="506"/>
      <c r="E39" s="506"/>
      <c r="F39" s="506"/>
      <c r="G39" s="506"/>
      <c r="H39" s="506"/>
      <c r="I39" s="507"/>
      <c r="J39" s="505">
        <v>3</v>
      </c>
      <c r="K39" s="507"/>
      <c r="L39" s="505">
        <v>4</v>
      </c>
      <c r="M39" s="506"/>
      <c r="N39" s="506"/>
      <c r="O39" s="506"/>
      <c r="P39" s="506"/>
      <c r="Q39" s="506"/>
      <c r="R39" s="506"/>
      <c r="S39" s="507"/>
    </row>
    <row r="40" spans="1:19" s="3" customFormat="1" ht="12.75" customHeight="1" outlineLevel="1">
      <c r="A40" s="256"/>
      <c r="B40" s="356">
        <v>1</v>
      </c>
      <c r="C40" s="485" t="s">
        <v>357</v>
      </c>
      <c r="D40" s="486"/>
      <c r="E40" s="486"/>
      <c r="F40" s="486"/>
      <c r="G40" s="486"/>
      <c r="H40" s="486"/>
      <c r="I40" s="487"/>
      <c r="J40" s="530"/>
      <c r="K40" s="531"/>
      <c r="L40" s="532">
        <v>10660</v>
      </c>
      <c r="M40" s="533"/>
      <c r="N40" s="533"/>
      <c r="O40" s="533"/>
      <c r="P40" s="533"/>
      <c r="Q40" s="533"/>
      <c r="R40" s="533"/>
      <c r="S40" s="534"/>
    </row>
    <row r="41" spans="1:19" s="3" customFormat="1" ht="13.5" customHeight="1" outlineLevel="1">
      <c r="A41" s="256"/>
      <c r="B41" s="356"/>
      <c r="C41" s="521" t="s">
        <v>57</v>
      </c>
      <c r="D41" s="522"/>
      <c r="E41" s="522"/>
      <c r="F41" s="522"/>
      <c r="G41" s="522"/>
      <c r="H41" s="522"/>
      <c r="I41" s="522"/>
      <c r="J41" s="522"/>
      <c r="K41" s="522"/>
      <c r="L41" s="535">
        <f>L40</f>
        <v>10660</v>
      </c>
      <c r="M41" s="535"/>
      <c r="N41" s="535"/>
      <c r="O41" s="535"/>
      <c r="P41" s="535"/>
      <c r="Q41" s="535"/>
      <c r="R41" s="535"/>
      <c r="S41" s="536"/>
    </row>
    <row r="42" spans="1:19" s="3" customFormat="1" ht="10.5" customHeight="1" outlineLevel="1">
      <c r="A42" s="263"/>
      <c r="B42" s="303"/>
      <c r="C42" s="300"/>
      <c r="D42" s="300"/>
      <c r="E42" s="300"/>
      <c r="F42" s="300"/>
      <c r="G42" s="300"/>
      <c r="H42" s="300"/>
      <c r="I42" s="300"/>
      <c r="J42" s="300"/>
      <c r="K42" s="300"/>
      <c r="L42" s="392"/>
      <c r="M42" s="392"/>
      <c r="N42" s="392"/>
      <c r="O42" s="392"/>
      <c r="P42" s="392"/>
      <c r="Q42" s="392"/>
      <c r="R42" s="392"/>
      <c r="S42" s="392"/>
    </row>
    <row r="43" spans="1:19" s="3" customFormat="1" ht="20.25" customHeight="1" outlineLevel="1">
      <c r="A43" s="263"/>
      <c r="B43" s="303"/>
      <c r="C43" s="300"/>
      <c r="D43" s="300"/>
      <c r="E43" s="300"/>
      <c r="F43" s="300"/>
      <c r="G43" s="300"/>
      <c r="H43" s="300"/>
      <c r="I43" s="300"/>
      <c r="J43" s="300"/>
      <c r="K43" s="300"/>
      <c r="L43" s="392"/>
      <c r="M43" s="392"/>
      <c r="N43" s="392"/>
      <c r="O43" s="392"/>
      <c r="P43" s="392"/>
      <c r="Q43" s="392"/>
      <c r="R43" s="392"/>
      <c r="S43" s="392"/>
    </row>
    <row r="44" spans="1:19" ht="12.75">
      <c r="A44" s="513" t="s">
        <v>403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256"/>
    </row>
    <row r="45" spans="1:19" ht="12.75">
      <c r="A45" s="36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263" t="s">
        <v>30</v>
      </c>
      <c r="R45" s="360"/>
      <c r="S45" s="256"/>
    </row>
    <row r="46" spans="1:19" ht="63.75">
      <c r="A46" s="358" t="s">
        <v>25</v>
      </c>
      <c r="B46" s="505" t="s">
        <v>26</v>
      </c>
      <c r="C46" s="506"/>
      <c r="D46" s="506"/>
      <c r="E46" s="506"/>
      <c r="F46" s="506"/>
      <c r="G46" s="506"/>
      <c r="H46" s="507"/>
      <c r="I46" s="356" t="s">
        <v>28</v>
      </c>
      <c r="J46" s="505" t="s">
        <v>62</v>
      </c>
      <c r="K46" s="507"/>
      <c r="L46" s="365" t="s">
        <v>103</v>
      </c>
      <c r="M46" s="505" t="s">
        <v>39</v>
      </c>
      <c r="N46" s="506"/>
      <c r="O46" s="507"/>
      <c r="P46" s="505" t="s">
        <v>67</v>
      </c>
      <c r="Q46" s="506"/>
      <c r="R46" s="507"/>
      <c r="S46" s="256"/>
    </row>
    <row r="47" spans="1:19" ht="12.75">
      <c r="A47" s="356">
        <v>1</v>
      </c>
      <c r="B47" s="505">
        <v>2</v>
      </c>
      <c r="C47" s="506"/>
      <c r="D47" s="506"/>
      <c r="E47" s="506"/>
      <c r="F47" s="506"/>
      <c r="G47" s="506"/>
      <c r="H47" s="507"/>
      <c r="I47" s="356">
        <v>3</v>
      </c>
      <c r="J47" s="505">
        <v>4</v>
      </c>
      <c r="K47" s="507"/>
      <c r="L47" s="356">
        <v>5</v>
      </c>
      <c r="M47" s="505">
        <v>6</v>
      </c>
      <c r="N47" s="506"/>
      <c r="O47" s="507"/>
      <c r="P47" s="505">
        <v>7</v>
      </c>
      <c r="Q47" s="506"/>
      <c r="R47" s="507"/>
      <c r="S47" s="256"/>
    </row>
    <row r="48" spans="1:20" ht="30.75" customHeight="1">
      <c r="A48" s="356">
        <v>1</v>
      </c>
      <c r="B48" s="485" t="s">
        <v>187</v>
      </c>
      <c r="C48" s="486"/>
      <c r="D48" s="486"/>
      <c r="E48" s="486"/>
      <c r="F48" s="486"/>
      <c r="G48" s="486"/>
      <c r="H48" s="487"/>
      <c r="I48" s="359"/>
      <c r="J48" s="516">
        <f>P48/M48/L48</f>
        <v>62.09411764705882</v>
      </c>
      <c r="K48" s="517"/>
      <c r="L48" s="367">
        <v>170</v>
      </c>
      <c r="M48" s="505">
        <v>15</v>
      </c>
      <c r="N48" s="506"/>
      <c r="O48" s="507"/>
      <c r="P48" s="569">
        <v>158340</v>
      </c>
      <c r="Q48" s="570"/>
      <c r="R48" s="571"/>
      <c r="S48" s="256"/>
      <c r="T48">
        <f>J48*L48*M48</f>
        <v>158340</v>
      </c>
    </row>
    <row r="49" spans="1:19" ht="20.25" customHeight="1">
      <c r="A49" s="303"/>
      <c r="B49" s="356"/>
      <c r="C49" s="521" t="s">
        <v>57</v>
      </c>
      <c r="D49" s="522"/>
      <c r="E49" s="522"/>
      <c r="F49" s="522"/>
      <c r="G49" s="522"/>
      <c r="H49" s="522"/>
      <c r="I49" s="522"/>
      <c r="J49" s="522"/>
      <c r="K49" s="522"/>
      <c r="L49" s="535">
        <f>P48</f>
        <v>158340</v>
      </c>
      <c r="M49" s="535"/>
      <c r="N49" s="535"/>
      <c r="O49" s="535"/>
      <c r="P49" s="535"/>
      <c r="Q49" s="535"/>
      <c r="R49" s="535"/>
      <c r="S49" s="536"/>
    </row>
    <row r="50" spans="1:19" ht="14.25" customHeight="1">
      <c r="A50" s="303"/>
      <c r="B50" s="377"/>
      <c r="C50" s="377"/>
      <c r="D50" s="377"/>
      <c r="E50" s="377"/>
      <c r="F50" s="377"/>
      <c r="G50" s="377"/>
      <c r="H50" s="377"/>
      <c r="I50" s="378"/>
      <c r="J50" s="393"/>
      <c r="K50" s="393"/>
      <c r="L50" s="393"/>
      <c r="M50" s="303"/>
      <c r="N50" s="303"/>
      <c r="O50" s="303"/>
      <c r="P50" s="394"/>
      <c r="Q50" s="394"/>
      <c r="R50" s="394"/>
      <c r="S50" s="256"/>
    </row>
    <row r="51" spans="1:19" ht="12.75">
      <c r="A51" s="513" t="s">
        <v>406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256"/>
    </row>
    <row r="52" spans="1:19" ht="12.75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263" t="s">
        <v>30</v>
      </c>
      <c r="R52" s="360"/>
      <c r="S52" s="256"/>
    </row>
    <row r="53" spans="1:19" ht="51">
      <c r="A53" s="356" t="s">
        <v>25</v>
      </c>
      <c r="B53" s="504" t="s">
        <v>26</v>
      </c>
      <c r="C53" s="504"/>
      <c r="D53" s="504"/>
      <c r="E53" s="504"/>
      <c r="F53" s="504"/>
      <c r="G53" s="504"/>
      <c r="H53" s="504" t="s">
        <v>28</v>
      </c>
      <c r="I53" s="504"/>
      <c r="J53" s="524" t="s">
        <v>62</v>
      </c>
      <c r="K53" s="524"/>
      <c r="L53" s="365" t="s">
        <v>63</v>
      </c>
      <c r="M53" s="504" t="s">
        <v>39</v>
      </c>
      <c r="N53" s="504"/>
      <c r="O53" s="504"/>
      <c r="P53" s="505" t="s">
        <v>67</v>
      </c>
      <c r="Q53" s="506"/>
      <c r="R53" s="507"/>
      <c r="S53" s="256"/>
    </row>
    <row r="54" spans="1:19" ht="12.75">
      <c r="A54" s="356">
        <v>1</v>
      </c>
      <c r="B54" s="504">
        <v>2</v>
      </c>
      <c r="C54" s="504"/>
      <c r="D54" s="504"/>
      <c r="E54" s="504"/>
      <c r="F54" s="504"/>
      <c r="G54" s="504"/>
      <c r="H54" s="504">
        <v>3</v>
      </c>
      <c r="I54" s="504"/>
      <c r="J54" s="504">
        <v>4</v>
      </c>
      <c r="K54" s="504"/>
      <c r="L54" s="356">
        <v>5</v>
      </c>
      <c r="M54" s="504">
        <v>6</v>
      </c>
      <c r="N54" s="504"/>
      <c r="O54" s="504"/>
      <c r="P54" s="505">
        <v>7</v>
      </c>
      <c r="Q54" s="506"/>
      <c r="R54" s="507"/>
      <c r="S54" s="256"/>
    </row>
    <row r="55" spans="1:21" ht="51.75" customHeight="1">
      <c r="A55" s="356">
        <v>1</v>
      </c>
      <c r="B55" s="485" t="s">
        <v>237</v>
      </c>
      <c r="C55" s="486"/>
      <c r="D55" s="486"/>
      <c r="E55" s="486"/>
      <c r="F55" s="486"/>
      <c r="G55" s="486"/>
      <c r="H55" s="558"/>
      <c r="I55" s="558"/>
      <c r="J55" s="516">
        <v>25</v>
      </c>
      <c r="K55" s="517"/>
      <c r="L55" s="367">
        <v>18</v>
      </c>
      <c r="M55" s="516">
        <v>85</v>
      </c>
      <c r="N55" s="559"/>
      <c r="O55" s="517"/>
      <c r="P55" s="532">
        <f>J55*L55*M55</f>
        <v>38250</v>
      </c>
      <c r="Q55" s="533"/>
      <c r="R55" s="534"/>
      <c r="S55" s="256"/>
      <c r="U55" s="45"/>
    </row>
    <row r="56" spans="1:21" ht="51.75" customHeight="1">
      <c r="A56" s="356">
        <v>2</v>
      </c>
      <c r="B56" s="485" t="s">
        <v>238</v>
      </c>
      <c r="C56" s="486"/>
      <c r="D56" s="486"/>
      <c r="E56" s="486"/>
      <c r="F56" s="486"/>
      <c r="G56" s="486"/>
      <c r="H56" s="558"/>
      <c r="I56" s="558"/>
      <c r="J56" s="516">
        <v>20</v>
      </c>
      <c r="K56" s="517"/>
      <c r="L56" s="367">
        <v>5</v>
      </c>
      <c r="M56" s="516">
        <v>85</v>
      </c>
      <c r="N56" s="559"/>
      <c r="O56" s="517"/>
      <c r="P56" s="532">
        <f>J56*L56*M56</f>
        <v>8500</v>
      </c>
      <c r="Q56" s="533"/>
      <c r="R56" s="534"/>
      <c r="S56" s="256"/>
      <c r="U56" s="45"/>
    </row>
    <row r="57" spans="1:19" ht="12.75" customHeight="1">
      <c r="A57" s="521" t="s">
        <v>57</v>
      </c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3"/>
      <c r="P57" s="572">
        <f>P55+P56</f>
        <v>46750</v>
      </c>
      <c r="Q57" s="573"/>
      <c r="R57" s="574"/>
      <c r="S57" s="256"/>
    </row>
    <row r="58" spans="1:19" ht="19.5" customHeight="1">
      <c r="A58" s="256"/>
      <c r="S58" s="256"/>
    </row>
    <row r="59" spans="1:19" s="6" customFormat="1" ht="5.25" customHeight="1" hidden="1" outlineLevel="1">
      <c r="A59" s="256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4"/>
      <c r="Q59" s="305"/>
      <c r="R59" s="263"/>
      <c r="S59" s="263"/>
    </row>
    <row r="60" spans="1:19" s="6" customFormat="1" ht="9.75" customHeight="1" hidden="1" outlineLevel="1">
      <c r="A60" s="256"/>
      <c r="B60" s="376"/>
      <c r="C60" s="382"/>
      <c r="D60" s="382"/>
      <c r="E60" s="382"/>
      <c r="F60" s="382"/>
      <c r="G60" s="382"/>
      <c r="H60" s="382"/>
      <c r="I60" s="382"/>
      <c r="J60" s="382"/>
      <c r="K60" s="382"/>
      <c r="L60" s="263"/>
      <c r="M60" s="263"/>
      <c r="N60" s="263"/>
      <c r="O60" s="263"/>
      <c r="P60" s="263"/>
      <c r="Q60" s="263"/>
      <c r="R60" s="263"/>
      <c r="S60" s="263"/>
    </row>
    <row r="61" spans="1:19" s="6" customFormat="1" ht="15.75" customHeight="1" hidden="1" outlineLevel="1">
      <c r="A61" s="256"/>
      <c r="B61" s="513" t="s">
        <v>74</v>
      </c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</row>
    <row r="62" spans="1:19" s="6" customFormat="1" ht="15.75" customHeight="1" hidden="1" outlineLevel="1">
      <c r="A62" s="256"/>
      <c r="B62" s="376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</row>
    <row r="63" spans="1:19" s="6" customFormat="1" ht="35.25" customHeight="1" hidden="1" outlineLevel="1">
      <c r="A63" s="256"/>
      <c r="B63" s="356" t="s">
        <v>25</v>
      </c>
      <c r="C63" s="504" t="s">
        <v>26</v>
      </c>
      <c r="D63" s="504"/>
      <c r="E63" s="504"/>
      <c r="F63" s="504"/>
      <c r="G63" s="504"/>
      <c r="H63" s="504"/>
      <c r="I63" s="504" t="s">
        <v>28</v>
      </c>
      <c r="J63" s="504"/>
      <c r="K63" s="505" t="s">
        <v>159</v>
      </c>
      <c r="L63" s="506"/>
      <c r="M63" s="507"/>
      <c r="N63" s="504" t="s">
        <v>160</v>
      </c>
      <c r="O63" s="504"/>
      <c r="P63" s="504"/>
      <c r="Q63" s="504" t="s">
        <v>37</v>
      </c>
      <c r="R63" s="504"/>
      <c r="S63" s="504"/>
    </row>
    <row r="64" spans="1:19" s="6" customFormat="1" ht="13.5" customHeight="1" hidden="1" outlineLevel="1">
      <c r="A64" s="256"/>
      <c r="B64" s="356">
        <v>1</v>
      </c>
      <c r="C64" s="504">
        <v>2</v>
      </c>
      <c r="D64" s="504"/>
      <c r="E64" s="504"/>
      <c r="F64" s="504"/>
      <c r="G64" s="504"/>
      <c r="H64" s="504"/>
      <c r="I64" s="504">
        <v>3</v>
      </c>
      <c r="J64" s="504"/>
      <c r="K64" s="505">
        <v>4</v>
      </c>
      <c r="L64" s="506"/>
      <c r="M64" s="507"/>
      <c r="N64" s="504">
        <v>5</v>
      </c>
      <c r="O64" s="504"/>
      <c r="P64" s="504"/>
      <c r="Q64" s="504">
        <v>6</v>
      </c>
      <c r="R64" s="504"/>
      <c r="S64" s="504"/>
    </row>
    <row r="65" spans="1:19" s="6" customFormat="1" ht="18" customHeight="1" hidden="1" outlineLevel="1">
      <c r="A65" s="256"/>
      <c r="B65" s="356">
        <v>1</v>
      </c>
      <c r="C65" s="485" t="s">
        <v>171</v>
      </c>
      <c r="D65" s="486"/>
      <c r="E65" s="486"/>
      <c r="F65" s="486"/>
      <c r="G65" s="486"/>
      <c r="H65" s="487"/>
      <c r="I65" s="530" t="s">
        <v>78</v>
      </c>
      <c r="J65" s="531"/>
      <c r="K65" s="490">
        <f>Q65/N65</f>
        <v>0</v>
      </c>
      <c r="L65" s="491"/>
      <c r="M65" s="492"/>
      <c r="N65" s="490">
        <v>1</v>
      </c>
      <c r="O65" s="491"/>
      <c r="P65" s="492"/>
      <c r="Q65" s="490">
        <v>0</v>
      </c>
      <c r="R65" s="491"/>
      <c r="S65" s="492"/>
    </row>
    <row r="66" spans="1:19" s="6" customFormat="1" ht="13.5" customHeight="1" hidden="1" outlineLevel="1">
      <c r="A66" s="256"/>
      <c r="B66" s="560" t="s">
        <v>57</v>
      </c>
      <c r="C66" s="561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2"/>
      <c r="Q66" s="501">
        <f>Q65</f>
        <v>0</v>
      </c>
      <c r="R66" s="502"/>
      <c r="S66" s="503"/>
    </row>
    <row r="67" spans="1:19" s="6" customFormat="1" ht="12.75" hidden="1" outlineLevel="1">
      <c r="A67" s="256"/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258"/>
      <c r="R67" s="258"/>
      <c r="S67" s="258"/>
    </row>
    <row r="68" spans="1:19" s="6" customFormat="1" ht="12.75" hidden="1" outlineLevel="1">
      <c r="A68" s="256"/>
      <c r="B68" s="513" t="s">
        <v>72</v>
      </c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</row>
    <row r="69" spans="1:19" s="6" customFormat="1" ht="12.75" hidden="1" outlineLevel="1">
      <c r="A69" s="256"/>
      <c r="B69" s="376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</row>
    <row r="70" spans="1:19" s="6" customFormat="1" ht="25.5" hidden="1" outlineLevel="1">
      <c r="A70" s="256"/>
      <c r="B70" s="356" t="s">
        <v>25</v>
      </c>
      <c r="C70" s="504" t="s">
        <v>26</v>
      </c>
      <c r="D70" s="504"/>
      <c r="E70" s="504"/>
      <c r="F70" s="504"/>
      <c r="G70" s="504"/>
      <c r="H70" s="504"/>
      <c r="I70" s="504" t="s">
        <v>28</v>
      </c>
      <c r="J70" s="504"/>
      <c r="K70" s="505" t="s">
        <v>159</v>
      </c>
      <c r="L70" s="506"/>
      <c r="M70" s="507"/>
      <c r="N70" s="504" t="s">
        <v>160</v>
      </c>
      <c r="O70" s="504"/>
      <c r="P70" s="504"/>
      <c r="Q70" s="504" t="s">
        <v>37</v>
      </c>
      <c r="R70" s="504"/>
      <c r="S70" s="504"/>
    </row>
    <row r="71" spans="1:19" s="6" customFormat="1" ht="12.75" hidden="1" outlineLevel="1">
      <c r="A71" s="256"/>
      <c r="B71" s="356">
        <v>1</v>
      </c>
      <c r="C71" s="504">
        <v>2</v>
      </c>
      <c r="D71" s="504"/>
      <c r="E71" s="504"/>
      <c r="F71" s="504"/>
      <c r="G71" s="504"/>
      <c r="H71" s="504"/>
      <c r="I71" s="504">
        <v>3</v>
      </c>
      <c r="J71" s="504"/>
      <c r="K71" s="505">
        <v>4</v>
      </c>
      <c r="L71" s="506"/>
      <c r="M71" s="507"/>
      <c r="N71" s="504">
        <v>5</v>
      </c>
      <c r="O71" s="504"/>
      <c r="P71" s="504"/>
      <c r="Q71" s="504">
        <v>6</v>
      </c>
      <c r="R71" s="504"/>
      <c r="S71" s="504"/>
    </row>
    <row r="72" spans="1:21" s="6" customFormat="1" ht="12.75" hidden="1" outlineLevel="1">
      <c r="A72" s="256"/>
      <c r="B72" s="356">
        <v>1</v>
      </c>
      <c r="C72" s="485" t="s">
        <v>177</v>
      </c>
      <c r="D72" s="486"/>
      <c r="E72" s="486"/>
      <c r="F72" s="486"/>
      <c r="G72" s="486"/>
      <c r="H72" s="487"/>
      <c r="I72" s="530" t="s">
        <v>78</v>
      </c>
      <c r="J72" s="531"/>
      <c r="K72" s="508">
        <v>25.92</v>
      </c>
      <c r="L72" s="509"/>
      <c r="M72" s="510"/>
      <c r="N72" s="495">
        <v>87</v>
      </c>
      <c r="O72" s="496"/>
      <c r="P72" s="497"/>
      <c r="Q72" s="495">
        <v>0</v>
      </c>
      <c r="R72" s="496"/>
      <c r="S72" s="497"/>
      <c r="U72" s="6">
        <f>K72*N72</f>
        <v>2255.04</v>
      </c>
    </row>
    <row r="73" spans="1:19" s="6" customFormat="1" ht="12.75" hidden="1" outlineLevel="1">
      <c r="A73" s="256"/>
      <c r="B73" s="560" t="s">
        <v>57</v>
      </c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2"/>
      <c r="Q73" s="501">
        <f>Q72</f>
        <v>0</v>
      </c>
      <c r="R73" s="502"/>
      <c r="S73" s="503"/>
    </row>
    <row r="74" spans="1:19" s="6" customFormat="1" ht="12.75" hidden="1" outlineLevel="1">
      <c r="A74" s="256"/>
      <c r="B74" s="386"/>
      <c r="C74" s="263"/>
      <c r="D74" s="263"/>
      <c r="E74" s="263"/>
      <c r="F74" s="263"/>
      <c r="G74" s="263"/>
      <c r="H74" s="263"/>
      <c r="I74" s="381"/>
      <c r="J74" s="381"/>
      <c r="K74" s="381"/>
      <c r="L74" s="381"/>
      <c r="M74" s="381"/>
      <c r="N74" s="381"/>
      <c r="O74" s="381"/>
      <c r="P74" s="381"/>
      <c r="Q74" s="381"/>
      <c r="R74" s="381"/>
      <c r="S74" s="381"/>
    </row>
    <row r="75" spans="1:19" s="6" customFormat="1" ht="12.75" hidden="1" outlineLevel="1">
      <c r="A75" s="256"/>
      <c r="B75" s="374"/>
      <c r="C75" s="256"/>
      <c r="D75" s="306" t="s">
        <v>193</v>
      </c>
      <c r="E75" s="256"/>
      <c r="F75" s="381"/>
      <c r="G75" s="380">
        <f>Q66+Q73</f>
        <v>0</v>
      </c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</row>
    <row r="76" spans="1:19" s="6" customFormat="1" ht="12.75" hidden="1" outlineLevel="1">
      <c r="A76" s="256"/>
      <c r="B76" s="374"/>
      <c r="C76" s="256"/>
      <c r="D76" s="306"/>
      <c r="E76" s="256"/>
      <c r="F76" s="381"/>
      <c r="G76" s="258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</row>
    <row r="77" spans="1:19" s="6" customFormat="1" ht="12.75" hidden="1" outlineLevel="1">
      <c r="A77" s="256"/>
      <c r="B77" s="386"/>
      <c r="C77" s="263"/>
      <c r="D77" s="263"/>
      <c r="E77" s="263"/>
      <c r="F77" s="263"/>
      <c r="G77" s="256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</row>
    <row r="78" spans="1:19" s="6" customFormat="1" ht="12.75" hidden="1" outlineLevel="1">
      <c r="A78" s="256"/>
      <c r="B78" s="372" t="s">
        <v>94</v>
      </c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 t="s">
        <v>60</v>
      </c>
      <c r="N78" s="263"/>
      <c r="O78" s="263"/>
      <c r="P78" s="263"/>
      <c r="Q78" s="263"/>
      <c r="R78" s="263"/>
      <c r="S78" s="263"/>
    </row>
    <row r="79" spans="1:19" s="6" customFormat="1" ht="12.75" hidden="1" outlineLevel="1">
      <c r="A79" s="256"/>
      <c r="B79" s="372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</row>
    <row r="80" spans="1:19" s="6" customFormat="1" ht="12.75" hidden="1" outlineLevel="1">
      <c r="A80" s="256"/>
      <c r="B80" s="372" t="s">
        <v>95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 t="s">
        <v>129</v>
      </c>
      <c r="N80" s="263"/>
      <c r="O80" s="263"/>
      <c r="P80" s="387" t="s">
        <v>61</v>
      </c>
      <c r="Q80" s="263"/>
      <c r="R80" s="256"/>
      <c r="S80" s="263"/>
    </row>
    <row r="81" spans="1:19" s="6" customFormat="1" ht="12.75" hidden="1" outlineLevel="1">
      <c r="A81" s="256"/>
      <c r="B81" s="362"/>
      <c r="C81" s="256"/>
      <c r="D81" s="263"/>
      <c r="E81" s="263"/>
      <c r="F81" s="263"/>
      <c r="G81" s="263"/>
      <c r="H81" s="263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</row>
    <row r="82" spans="1:19" s="6" customFormat="1" ht="12.75" hidden="1" outlineLevel="1">
      <c r="A82" s="256"/>
      <c r="B82" s="372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372" t="s">
        <v>112</v>
      </c>
      <c r="N82" s="372"/>
      <c r="O82" s="372"/>
      <c r="P82" s="372"/>
      <c r="Q82" s="372"/>
      <c r="R82" s="373"/>
      <c r="S82" s="373"/>
    </row>
    <row r="83" spans="1:19" s="6" customFormat="1" ht="12.75" hidden="1" outlineLevel="1">
      <c r="A83" s="256"/>
      <c r="B83" s="548"/>
      <c r="C83" s="548"/>
      <c r="D83" s="548"/>
      <c r="E83" s="548"/>
      <c r="F83" s="548"/>
      <c r="G83" s="548"/>
      <c r="H83" s="256"/>
      <c r="I83" s="256"/>
      <c r="J83" s="256"/>
      <c r="K83" s="256"/>
      <c r="L83" s="256"/>
      <c r="M83" s="548" t="s">
        <v>175</v>
      </c>
      <c r="N83" s="548"/>
      <c r="O83" s="548"/>
      <c r="P83" s="548"/>
      <c r="Q83" s="548"/>
      <c r="R83" s="548"/>
      <c r="S83" s="548"/>
    </row>
    <row r="84" spans="1:19" s="6" customFormat="1" ht="12.75" hidden="1" outlineLevel="1">
      <c r="A84" s="256"/>
      <c r="B84" s="548"/>
      <c r="C84" s="548"/>
      <c r="D84" s="548"/>
      <c r="E84" s="548"/>
      <c r="F84" s="548"/>
      <c r="G84" s="548"/>
      <c r="H84" s="256"/>
      <c r="I84" s="256"/>
      <c r="J84" s="256"/>
      <c r="K84" s="256"/>
      <c r="L84" s="256"/>
      <c r="M84" s="548"/>
      <c r="N84" s="548"/>
      <c r="O84" s="548"/>
      <c r="P84" s="548"/>
      <c r="Q84" s="548"/>
      <c r="R84" s="548"/>
      <c r="S84" s="548"/>
    </row>
    <row r="85" spans="1:19" s="6" customFormat="1" ht="12.75" hidden="1" outlineLevel="1">
      <c r="A85" s="256"/>
      <c r="B85" s="372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372" t="s">
        <v>176</v>
      </c>
      <c r="N85" s="372"/>
      <c r="O85" s="372"/>
      <c r="P85" s="372"/>
      <c r="Q85" s="372"/>
      <c r="R85" s="373"/>
      <c r="S85" s="373"/>
    </row>
    <row r="86" spans="1:19" s="6" customFormat="1" ht="12.75" hidden="1" outlineLevel="1">
      <c r="A86" s="256"/>
      <c r="B86" s="372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372" t="s">
        <v>66</v>
      </c>
      <c r="N86" s="372"/>
      <c r="O86" s="372"/>
      <c r="P86" s="372"/>
      <c r="Q86" s="372"/>
      <c r="R86" s="256"/>
      <c r="S86" s="256"/>
    </row>
    <row r="87" spans="1:19" s="6" customFormat="1" ht="12.75" hidden="1" outlineLevel="1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</row>
    <row r="88" spans="1:19" s="6" customFormat="1" ht="12.75" hidden="1" outlineLevel="1">
      <c r="A88" s="256"/>
      <c r="B88" s="256"/>
      <c r="C88" s="256"/>
      <c r="D88" s="256"/>
      <c r="E88" s="256"/>
      <c r="F88" s="256"/>
      <c r="G88" s="544" t="s">
        <v>24</v>
      </c>
      <c r="H88" s="544"/>
      <c r="I88" s="544"/>
      <c r="J88" s="544"/>
      <c r="K88" s="544"/>
      <c r="L88" s="544"/>
      <c r="M88" s="544"/>
      <c r="N88" s="544"/>
      <c r="O88" s="256"/>
      <c r="P88" s="256"/>
      <c r="Q88" s="256"/>
      <c r="R88" s="256"/>
      <c r="S88" s="256"/>
    </row>
    <row r="89" spans="1:19" s="6" customFormat="1" ht="12.75" hidden="1" outlineLevel="1">
      <c r="A89" s="256"/>
      <c r="B89" s="256"/>
      <c r="C89" s="256"/>
      <c r="D89" s="256"/>
      <c r="E89" s="256"/>
      <c r="F89" s="256"/>
      <c r="G89" s="544" t="s">
        <v>197</v>
      </c>
      <c r="H89" s="544"/>
      <c r="I89" s="544"/>
      <c r="J89" s="544"/>
      <c r="K89" s="544"/>
      <c r="L89" s="544"/>
      <c r="M89" s="544"/>
      <c r="N89" s="544"/>
      <c r="O89" s="256"/>
      <c r="P89" s="256"/>
      <c r="Q89" s="256"/>
      <c r="R89" s="256"/>
      <c r="S89" s="256"/>
    </row>
    <row r="90" spans="1:19" s="6" customFormat="1" ht="12.75" hidden="1" outlineLevel="1">
      <c r="A90" s="256"/>
      <c r="B90" s="256"/>
      <c r="C90" s="256"/>
      <c r="D90" s="256"/>
      <c r="E90" s="256"/>
      <c r="F90" s="395"/>
      <c r="G90" s="545" t="s">
        <v>174</v>
      </c>
      <c r="H90" s="545"/>
      <c r="I90" s="545"/>
      <c r="J90" s="545"/>
      <c r="K90" s="545"/>
      <c r="L90" s="545"/>
      <c r="M90" s="545"/>
      <c r="N90" s="545"/>
      <c r="O90" s="256"/>
      <c r="P90" s="256"/>
      <c r="Q90" s="256"/>
      <c r="R90" s="256"/>
      <c r="S90" s="256"/>
    </row>
    <row r="91" spans="1:19" s="6" customFormat="1" ht="12.75" hidden="1" outlineLevel="1">
      <c r="A91" s="256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</row>
    <row r="92" spans="1:19" s="6" customFormat="1" ht="12.75" hidden="1" outlineLevel="1">
      <c r="A92" s="256"/>
      <c r="B92" s="396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8"/>
      <c r="Q92" s="294"/>
      <c r="R92" s="294"/>
      <c r="S92" s="294"/>
    </row>
    <row r="93" spans="1:19" s="6" customFormat="1" ht="12.75" hidden="1" outlineLevel="1">
      <c r="A93" s="256"/>
      <c r="B93" s="513" t="s">
        <v>74</v>
      </c>
      <c r="C93" s="513"/>
      <c r="D93" s="513"/>
      <c r="E93" s="513"/>
      <c r="F93" s="513"/>
      <c r="G93" s="513"/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</row>
    <row r="94" spans="1:19" s="6" customFormat="1" ht="12.75" hidden="1" outlineLevel="1">
      <c r="A94" s="256"/>
      <c r="B94" s="376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 t="s">
        <v>30</v>
      </c>
      <c r="S94" s="263"/>
    </row>
    <row r="95" spans="1:19" s="6" customFormat="1" ht="25.5" hidden="1" outlineLevel="1">
      <c r="A95" s="256"/>
      <c r="B95" s="356" t="s">
        <v>25</v>
      </c>
      <c r="C95" s="504" t="s">
        <v>26</v>
      </c>
      <c r="D95" s="504"/>
      <c r="E95" s="504"/>
      <c r="F95" s="504"/>
      <c r="G95" s="504"/>
      <c r="H95" s="504"/>
      <c r="I95" s="504"/>
      <c r="J95" s="504" t="s">
        <v>28</v>
      </c>
      <c r="K95" s="504"/>
      <c r="L95" s="505" t="s">
        <v>116</v>
      </c>
      <c r="M95" s="506"/>
      <c r="N95" s="506"/>
      <c r="O95" s="506"/>
      <c r="P95" s="506"/>
      <c r="Q95" s="506"/>
      <c r="R95" s="506"/>
      <c r="S95" s="507"/>
    </row>
    <row r="96" spans="1:19" s="6" customFormat="1" ht="12.75" hidden="1" outlineLevel="1">
      <c r="A96" s="256"/>
      <c r="B96" s="356">
        <v>1</v>
      </c>
      <c r="C96" s="504">
        <v>2</v>
      </c>
      <c r="D96" s="504"/>
      <c r="E96" s="504"/>
      <c r="F96" s="504"/>
      <c r="G96" s="504"/>
      <c r="H96" s="504"/>
      <c r="I96" s="504"/>
      <c r="J96" s="504">
        <v>3</v>
      </c>
      <c r="K96" s="504"/>
      <c r="L96" s="505">
        <v>4</v>
      </c>
      <c r="M96" s="506"/>
      <c r="N96" s="506"/>
      <c r="O96" s="506"/>
      <c r="P96" s="506"/>
      <c r="Q96" s="506"/>
      <c r="R96" s="506"/>
      <c r="S96" s="507"/>
    </row>
    <row r="97" spans="1:19" s="6" customFormat="1" ht="12.75" hidden="1" outlineLevel="1">
      <c r="A97" s="256"/>
      <c r="B97" s="356">
        <v>1</v>
      </c>
      <c r="C97" s="485" t="s">
        <v>126</v>
      </c>
      <c r="D97" s="486"/>
      <c r="E97" s="486"/>
      <c r="F97" s="486"/>
      <c r="G97" s="486"/>
      <c r="H97" s="486"/>
      <c r="I97" s="487"/>
      <c r="J97" s="558" t="s">
        <v>31</v>
      </c>
      <c r="K97" s="558"/>
      <c r="L97" s="516">
        <v>0</v>
      </c>
      <c r="M97" s="559"/>
      <c r="N97" s="559"/>
      <c r="O97" s="559"/>
      <c r="P97" s="559"/>
      <c r="Q97" s="559"/>
      <c r="R97" s="559"/>
      <c r="S97" s="517"/>
    </row>
    <row r="98" spans="1:19" s="6" customFormat="1" ht="12.75" hidden="1" outlineLevel="1">
      <c r="A98" s="256"/>
      <c r="B98" s="356"/>
      <c r="C98" s="555" t="s">
        <v>57</v>
      </c>
      <c r="D98" s="555"/>
      <c r="E98" s="555"/>
      <c r="F98" s="555"/>
      <c r="G98" s="555"/>
      <c r="H98" s="555"/>
      <c r="I98" s="555"/>
      <c r="J98" s="521"/>
      <c r="K98" s="522"/>
      <c r="L98" s="556">
        <f>L97</f>
        <v>0</v>
      </c>
      <c r="M98" s="556"/>
      <c r="N98" s="556"/>
      <c r="O98" s="556"/>
      <c r="P98" s="556"/>
      <c r="Q98" s="556"/>
      <c r="R98" s="556"/>
      <c r="S98" s="557"/>
    </row>
    <row r="99" spans="1:19" s="6" customFormat="1" ht="12.75" hidden="1" outlineLevel="1">
      <c r="A99" s="256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4"/>
      <c r="Q99" s="305"/>
      <c r="R99" s="263"/>
      <c r="S99" s="263"/>
    </row>
    <row r="100" spans="1:19" s="6" customFormat="1" ht="12.75" hidden="1" outlineLevel="1">
      <c r="A100" s="256"/>
      <c r="B100" s="513" t="s">
        <v>72</v>
      </c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3"/>
    </row>
    <row r="101" spans="1:19" s="6" customFormat="1" ht="12.75" hidden="1" outlineLevel="1">
      <c r="A101" s="256"/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263" t="s">
        <v>30</v>
      </c>
      <c r="S101" s="360"/>
    </row>
    <row r="102" spans="1:19" s="6" customFormat="1" ht="25.5" hidden="1" outlineLevel="1">
      <c r="A102" s="256"/>
      <c r="B102" s="356" t="s">
        <v>25</v>
      </c>
      <c r="C102" s="504" t="s">
        <v>26</v>
      </c>
      <c r="D102" s="504"/>
      <c r="E102" s="504"/>
      <c r="F102" s="504"/>
      <c r="G102" s="504"/>
      <c r="H102" s="504"/>
      <c r="I102" s="504" t="s">
        <v>28</v>
      </c>
      <c r="J102" s="504"/>
      <c r="K102" s="505" t="s">
        <v>159</v>
      </c>
      <c r="L102" s="506"/>
      <c r="M102" s="507"/>
      <c r="N102" s="504" t="s">
        <v>160</v>
      </c>
      <c r="O102" s="504"/>
      <c r="P102" s="504"/>
      <c r="Q102" s="504" t="s">
        <v>37</v>
      </c>
      <c r="R102" s="504"/>
      <c r="S102" s="504"/>
    </row>
    <row r="103" spans="1:19" s="6" customFormat="1" ht="12.75" hidden="1" outlineLevel="1">
      <c r="A103" s="256"/>
      <c r="B103" s="356">
        <v>1</v>
      </c>
      <c r="C103" s="504">
        <v>2</v>
      </c>
      <c r="D103" s="504"/>
      <c r="E103" s="504"/>
      <c r="F103" s="504"/>
      <c r="G103" s="504"/>
      <c r="H103" s="504"/>
      <c r="I103" s="504">
        <v>3</v>
      </c>
      <c r="J103" s="504"/>
      <c r="K103" s="505">
        <v>4</v>
      </c>
      <c r="L103" s="506"/>
      <c r="M103" s="507"/>
      <c r="N103" s="504">
        <v>5</v>
      </c>
      <c r="O103" s="504"/>
      <c r="P103" s="504"/>
      <c r="Q103" s="504">
        <v>6</v>
      </c>
      <c r="R103" s="504"/>
      <c r="S103" s="504"/>
    </row>
    <row r="104" spans="1:19" s="6" customFormat="1" ht="12.75" hidden="1" outlineLevel="1">
      <c r="A104" s="256"/>
      <c r="B104" s="356"/>
      <c r="C104" s="550"/>
      <c r="D104" s="550"/>
      <c r="E104" s="550"/>
      <c r="F104" s="550"/>
      <c r="G104" s="550"/>
      <c r="H104" s="550"/>
      <c r="I104" s="504"/>
      <c r="J104" s="504"/>
      <c r="K104" s="551"/>
      <c r="L104" s="552"/>
      <c r="M104" s="553"/>
      <c r="N104" s="554"/>
      <c r="O104" s="504"/>
      <c r="P104" s="504"/>
      <c r="Q104" s="504">
        <v>0</v>
      </c>
      <c r="R104" s="504"/>
      <c r="S104" s="504"/>
    </row>
    <row r="105" spans="1:19" s="6" customFormat="1" ht="12.75" hidden="1" outlineLevel="1">
      <c r="A105" s="256"/>
      <c r="B105" s="521" t="s">
        <v>57</v>
      </c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3"/>
      <c r="Q105" s="549">
        <f>SUM(Q104:S104)</f>
        <v>0</v>
      </c>
      <c r="R105" s="549"/>
      <c r="S105" s="549"/>
    </row>
    <row r="106" spans="1:19" s="6" customFormat="1" ht="12.75" hidden="1" outlineLevel="1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</row>
    <row r="107" spans="1:19" s="6" customFormat="1" ht="12.75" hidden="1" outlineLevel="1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</row>
    <row r="108" spans="1:19" s="6" customFormat="1" ht="12.75" hidden="1" outlineLevel="1">
      <c r="A108" s="256"/>
      <c r="B108" s="386"/>
      <c r="C108" s="256"/>
      <c r="D108" s="306" t="s">
        <v>193</v>
      </c>
      <c r="E108" s="256"/>
      <c r="F108" s="381"/>
      <c r="G108" s="547">
        <f>L98+Q105</f>
        <v>0</v>
      </c>
      <c r="H108" s="547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</row>
    <row r="109" spans="1:19" s="6" customFormat="1" ht="12.75" hidden="1" outlineLevel="1">
      <c r="A109" s="256"/>
      <c r="B109" s="374"/>
      <c r="C109" s="381"/>
      <c r="D109" s="381"/>
      <c r="E109" s="381"/>
      <c r="F109" s="381"/>
      <c r="G109" s="258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</row>
    <row r="110" spans="1:19" s="6" customFormat="1" ht="12.75" hidden="1" outlineLevel="1">
      <c r="A110" s="256"/>
      <c r="B110" s="386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</row>
    <row r="111" spans="1:19" s="6" customFormat="1" ht="12.75" hidden="1" outlineLevel="1">
      <c r="A111" s="256"/>
      <c r="B111" s="372" t="s">
        <v>94</v>
      </c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 t="s">
        <v>60</v>
      </c>
      <c r="N111" s="263"/>
      <c r="O111" s="263"/>
      <c r="P111" s="263"/>
      <c r="Q111" s="263"/>
      <c r="R111" s="263"/>
      <c r="S111" s="263"/>
    </row>
    <row r="112" spans="1:19" s="6" customFormat="1" ht="12.75" hidden="1" outlineLevel="1">
      <c r="A112" s="256"/>
      <c r="B112" s="372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</row>
    <row r="113" spans="1:19" s="6" customFormat="1" ht="12.75" hidden="1" outlineLevel="1">
      <c r="A113" s="256"/>
      <c r="B113" s="372" t="s">
        <v>95</v>
      </c>
      <c r="C113" s="256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 t="s">
        <v>129</v>
      </c>
      <c r="N113" s="263"/>
      <c r="O113" s="263"/>
      <c r="P113" s="387" t="s">
        <v>61</v>
      </c>
      <c r="Q113" s="263"/>
      <c r="R113" s="256"/>
      <c r="S113" s="263"/>
    </row>
    <row r="114" spans="1:19" s="6" customFormat="1" ht="12.75" hidden="1" outlineLevel="1">
      <c r="A114" s="256"/>
      <c r="B114" s="362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</row>
    <row r="115" spans="1:19" s="6" customFormat="1" ht="12.75" hidden="1" outlineLevel="1">
      <c r="A115" s="256"/>
      <c r="B115" s="372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372" t="s">
        <v>112</v>
      </c>
      <c r="N115" s="372"/>
      <c r="O115" s="372"/>
      <c r="P115" s="372"/>
      <c r="Q115" s="372"/>
      <c r="R115" s="373"/>
      <c r="S115" s="373"/>
    </row>
    <row r="116" spans="1:19" s="6" customFormat="1" ht="12.75" hidden="1" outlineLevel="1">
      <c r="A116" s="256"/>
      <c r="B116" s="548"/>
      <c r="C116" s="548"/>
      <c r="D116" s="548"/>
      <c r="E116" s="548"/>
      <c r="F116" s="548"/>
      <c r="G116" s="548"/>
      <c r="H116" s="256"/>
      <c r="I116" s="256"/>
      <c r="J116" s="256"/>
      <c r="K116" s="256"/>
      <c r="L116" s="256"/>
      <c r="M116" s="548" t="s">
        <v>175</v>
      </c>
      <c r="N116" s="548"/>
      <c r="O116" s="548"/>
      <c r="P116" s="548"/>
      <c r="Q116" s="548"/>
      <c r="R116" s="548"/>
      <c r="S116" s="548"/>
    </row>
    <row r="117" spans="1:19" s="6" customFormat="1" ht="12.75" hidden="1" outlineLevel="1">
      <c r="A117" s="256"/>
      <c r="B117" s="548"/>
      <c r="C117" s="548"/>
      <c r="D117" s="548"/>
      <c r="E117" s="548"/>
      <c r="F117" s="548"/>
      <c r="G117" s="548"/>
      <c r="H117" s="256"/>
      <c r="I117" s="256"/>
      <c r="J117" s="256"/>
      <c r="K117" s="256"/>
      <c r="L117" s="256"/>
      <c r="M117" s="548"/>
      <c r="N117" s="548"/>
      <c r="O117" s="548"/>
      <c r="P117" s="548"/>
      <c r="Q117" s="548"/>
      <c r="R117" s="548"/>
      <c r="S117" s="548"/>
    </row>
    <row r="118" spans="1:19" s="6" customFormat="1" ht="12.75" hidden="1" outlineLevel="1">
      <c r="A118" s="256"/>
      <c r="B118" s="372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372" t="s">
        <v>176</v>
      </c>
      <c r="N118" s="372"/>
      <c r="O118" s="372"/>
      <c r="P118" s="372"/>
      <c r="Q118" s="372"/>
      <c r="R118" s="373"/>
      <c r="S118" s="373"/>
    </row>
    <row r="119" spans="1:19" s="6" customFormat="1" ht="12.75" hidden="1" outlineLevel="1">
      <c r="A119" s="256"/>
      <c r="B119" s="372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372" t="s">
        <v>66</v>
      </c>
      <c r="N119" s="372"/>
      <c r="O119" s="372"/>
      <c r="P119" s="372"/>
      <c r="Q119" s="372"/>
      <c r="R119" s="256"/>
      <c r="S119" s="256"/>
    </row>
    <row r="120" spans="1:19" s="6" customFormat="1" ht="12.75" hidden="1" outlineLevel="1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</row>
    <row r="121" spans="1:19" s="6" customFormat="1" ht="12.75" hidden="1" outlineLevel="1">
      <c r="A121" s="256"/>
      <c r="B121" s="256"/>
      <c r="C121" s="256"/>
      <c r="D121" s="256"/>
      <c r="E121" s="256"/>
      <c r="F121" s="256"/>
      <c r="G121" s="544" t="s">
        <v>24</v>
      </c>
      <c r="H121" s="544"/>
      <c r="I121" s="544"/>
      <c r="J121" s="544"/>
      <c r="K121" s="544"/>
      <c r="L121" s="544"/>
      <c r="M121" s="544"/>
      <c r="N121" s="544"/>
      <c r="O121" s="256"/>
      <c r="P121" s="256"/>
      <c r="Q121" s="256"/>
      <c r="R121" s="256"/>
      <c r="S121" s="256"/>
    </row>
    <row r="122" spans="1:19" s="6" customFormat="1" ht="12.75" hidden="1" outlineLevel="1">
      <c r="A122" s="256"/>
      <c r="B122" s="256"/>
      <c r="C122" s="256"/>
      <c r="D122" s="256"/>
      <c r="E122" s="256"/>
      <c r="F122" s="544" t="s">
        <v>198</v>
      </c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256"/>
      <c r="R122" s="256"/>
      <c r="S122" s="256"/>
    </row>
    <row r="123" spans="1:19" s="6" customFormat="1" ht="12.75" hidden="1" outlineLevel="1">
      <c r="A123" s="256"/>
      <c r="B123" s="256"/>
      <c r="C123" s="256"/>
      <c r="D123" s="256"/>
      <c r="E123" s="256"/>
      <c r="F123" s="395"/>
      <c r="G123" s="545" t="s">
        <v>174</v>
      </c>
      <c r="H123" s="545"/>
      <c r="I123" s="545"/>
      <c r="J123" s="545"/>
      <c r="K123" s="545"/>
      <c r="L123" s="545"/>
      <c r="M123" s="545"/>
      <c r="N123" s="545"/>
      <c r="O123" s="256"/>
      <c r="P123" s="256"/>
      <c r="Q123" s="256"/>
      <c r="R123" s="256"/>
      <c r="S123" s="256"/>
    </row>
    <row r="124" spans="1:19" s="6" customFormat="1" ht="12.75" hidden="1" outlineLevel="1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</row>
    <row r="125" spans="1:19" ht="12.75" outlineLevel="1">
      <c r="A125" s="256"/>
      <c r="B125" s="256"/>
      <c r="S125" s="256"/>
    </row>
    <row r="126" spans="1:19" ht="12.75" outlineLevel="1">
      <c r="A126" s="256"/>
      <c r="B126" s="293" t="s">
        <v>456</v>
      </c>
      <c r="C126" s="294"/>
      <c r="D126" s="294"/>
      <c r="H126" s="295"/>
      <c r="I126" s="546">
        <f>P57+P48+L41+L34+P26+P16</f>
        <v>5363360</v>
      </c>
      <c r="J126" s="546"/>
      <c r="K126" s="546"/>
      <c r="L126" s="295"/>
      <c r="M126" s="295"/>
      <c r="N126" s="295"/>
      <c r="S126" s="256"/>
    </row>
    <row r="127" spans="1:19" ht="12.75" outlineLevel="1">
      <c r="A127" s="256"/>
      <c r="B127" s="296"/>
      <c r="C127" s="295"/>
      <c r="D127" s="295"/>
      <c r="E127" s="295"/>
      <c r="F127" s="295"/>
      <c r="G127" s="295"/>
      <c r="H127" s="295"/>
      <c r="I127" s="297"/>
      <c r="J127" s="297"/>
      <c r="K127" s="295"/>
      <c r="L127" s="295"/>
      <c r="M127" s="295"/>
      <c r="N127" s="295"/>
      <c r="S127" s="256"/>
    </row>
    <row r="128" spans="1:19" ht="12.75" outlineLevel="1">
      <c r="A128" s="256"/>
      <c r="B128" s="296"/>
      <c r="C128" s="298"/>
      <c r="D128" s="298"/>
      <c r="E128" s="298"/>
      <c r="F128" s="298"/>
      <c r="G128" s="298"/>
      <c r="H128" s="298"/>
      <c r="I128" s="297"/>
      <c r="J128" s="297"/>
      <c r="K128" s="295"/>
      <c r="L128" s="295"/>
      <c r="M128" s="295"/>
      <c r="N128" s="295"/>
      <c r="S128" s="256"/>
    </row>
    <row r="129" spans="1:19" ht="12.75" outlineLevel="1">
      <c r="A129" s="256"/>
      <c r="B129" s="299" t="s">
        <v>94</v>
      </c>
      <c r="C129" s="299"/>
      <c r="D129" s="299"/>
      <c r="E129" s="299"/>
      <c r="F129" s="299"/>
      <c r="G129" s="299"/>
      <c r="H129" s="299"/>
      <c r="I129" s="299"/>
      <c r="J129" s="299"/>
      <c r="K129" s="299"/>
      <c r="L129" s="299" t="s">
        <v>60</v>
      </c>
      <c r="M129" s="299"/>
      <c r="N129" s="299"/>
      <c r="S129" s="256"/>
    </row>
    <row r="130" spans="1:19" ht="12.75" outlineLevel="1">
      <c r="A130" s="256"/>
      <c r="B130" s="256"/>
      <c r="S130" s="256"/>
    </row>
    <row r="131" spans="1:19" ht="12.75" outlineLevel="1">
      <c r="A131" s="256"/>
      <c r="B131" s="299" t="s">
        <v>95</v>
      </c>
      <c r="I131" s="299"/>
      <c r="J131" s="299"/>
      <c r="K131" s="299"/>
      <c r="L131" s="256" t="s">
        <v>294</v>
      </c>
      <c r="M131" s="299"/>
      <c r="N131" s="299"/>
      <c r="S131" s="256"/>
    </row>
    <row r="132" spans="1:19" ht="12.75" outlineLevel="1">
      <c r="A132" s="256"/>
      <c r="B132" s="254" t="s">
        <v>61</v>
      </c>
      <c r="S132" s="256"/>
    </row>
    <row r="133" spans="1:19" ht="12.75" outlineLevel="1">
      <c r="A133" s="256"/>
      <c r="B133" s="256"/>
      <c r="S133" s="256"/>
    </row>
    <row r="134" spans="1:19" ht="12.75" outlineLevel="1">
      <c r="A134" s="256"/>
      <c r="S134" s="256"/>
    </row>
    <row r="135" spans="1:19" ht="12.75" outlineLevel="1">
      <c r="A135" s="256"/>
      <c r="B135" s="372"/>
      <c r="M135" s="372" t="s">
        <v>112</v>
      </c>
      <c r="N135" s="372"/>
      <c r="O135" s="372"/>
      <c r="P135" s="372"/>
      <c r="Q135" s="372"/>
      <c r="R135" s="373"/>
      <c r="S135" s="373"/>
    </row>
    <row r="136" spans="1:19" ht="12.75" outlineLevel="1">
      <c r="A136" s="256"/>
      <c r="B136" s="548"/>
      <c r="C136" s="548"/>
      <c r="D136" s="548"/>
      <c r="E136" s="548"/>
      <c r="F136" s="548"/>
      <c r="G136" s="548"/>
      <c r="M136" s="548" t="s">
        <v>175</v>
      </c>
      <c r="N136" s="548"/>
      <c r="O136" s="548"/>
      <c r="P136" s="548"/>
      <c r="Q136" s="548"/>
      <c r="R136" s="548"/>
      <c r="S136" s="548"/>
    </row>
    <row r="137" spans="1:19" ht="12.75" outlineLevel="1">
      <c r="A137" s="256"/>
      <c r="B137" s="548"/>
      <c r="C137" s="548"/>
      <c r="D137" s="548"/>
      <c r="E137" s="548"/>
      <c r="F137" s="548"/>
      <c r="G137" s="548"/>
      <c r="M137" s="548"/>
      <c r="N137" s="548"/>
      <c r="O137" s="548"/>
      <c r="P137" s="548"/>
      <c r="Q137" s="548"/>
      <c r="R137" s="548"/>
      <c r="S137" s="548"/>
    </row>
    <row r="138" spans="1:19" ht="12.75" outlineLevel="1">
      <c r="A138" s="256"/>
      <c r="B138" s="372"/>
      <c r="M138" s="372" t="s">
        <v>176</v>
      </c>
      <c r="N138" s="372"/>
      <c r="O138" s="372"/>
      <c r="P138" s="372"/>
      <c r="Q138" s="372"/>
      <c r="R138" s="373"/>
      <c r="S138" s="373"/>
    </row>
    <row r="139" spans="1:19" ht="12.75" outlineLevel="1">
      <c r="A139" s="256"/>
      <c r="B139" s="372"/>
      <c r="M139" s="372" t="s">
        <v>66</v>
      </c>
      <c r="N139" s="372"/>
      <c r="O139" s="372"/>
      <c r="P139" s="372"/>
      <c r="Q139" s="372"/>
      <c r="S139" s="256"/>
    </row>
    <row r="140" spans="1:19" ht="12.75" outlineLevel="1">
      <c r="A140" s="256"/>
      <c r="F140" s="544" t="s">
        <v>24</v>
      </c>
      <c r="G140" s="544"/>
      <c r="H140" s="544"/>
      <c r="I140" s="544"/>
      <c r="J140" s="544"/>
      <c r="K140" s="544"/>
      <c r="L140" s="544"/>
      <c r="M140" s="544"/>
      <c r="S140" s="256"/>
    </row>
    <row r="141" spans="1:19" ht="12.75" outlineLevel="1">
      <c r="A141" s="256"/>
      <c r="F141" s="544" t="s">
        <v>457</v>
      </c>
      <c r="G141" s="544"/>
      <c r="H141" s="544"/>
      <c r="I141" s="544"/>
      <c r="J141" s="544"/>
      <c r="K141" s="544"/>
      <c r="L141" s="544"/>
      <c r="M141" s="544"/>
      <c r="S141" s="256"/>
    </row>
    <row r="142" spans="1:19" ht="12.75" outlineLevel="1">
      <c r="A142" s="256"/>
      <c r="F142" s="545" t="s">
        <v>174</v>
      </c>
      <c r="G142" s="545"/>
      <c r="H142" s="545"/>
      <c r="I142" s="545"/>
      <c r="J142" s="545"/>
      <c r="K142" s="545"/>
      <c r="L142" s="545"/>
      <c r="M142" s="545"/>
      <c r="S142" s="256"/>
    </row>
    <row r="143" spans="1:19" ht="12.75">
      <c r="A143" s="256"/>
      <c r="S143" s="256"/>
    </row>
    <row r="144" spans="1:19" ht="12.75">
      <c r="A144" s="256"/>
      <c r="B144" s="545"/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  <c r="M144" s="545"/>
      <c r="N144" s="545"/>
      <c r="O144" s="545"/>
      <c r="P144" s="545"/>
      <c r="Q144" s="545"/>
      <c r="R144" s="545"/>
      <c r="S144" s="545"/>
    </row>
    <row r="145" spans="1:19" ht="12.75">
      <c r="A145" s="256"/>
      <c r="S145" s="256"/>
    </row>
    <row r="146" spans="1:19" ht="12.75">
      <c r="A146" s="256"/>
      <c r="B146" s="543" t="s">
        <v>98</v>
      </c>
      <c r="C146" s="543"/>
      <c r="D146" s="543"/>
      <c r="E146" s="543"/>
      <c r="F146" s="543"/>
      <c r="G146" s="543"/>
      <c r="H146" s="543"/>
      <c r="I146" s="543"/>
      <c r="J146" s="543"/>
      <c r="K146" s="543"/>
      <c r="L146" s="543"/>
      <c r="M146" s="543"/>
      <c r="N146" s="543"/>
      <c r="O146" s="543"/>
      <c r="P146" s="543"/>
      <c r="Q146" s="543"/>
      <c r="R146" s="543"/>
      <c r="S146" s="543"/>
    </row>
    <row r="147" spans="1:19" s="3" customFormat="1" ht="25.5" customHeight="1">
      <c r="A147" s="263"/>
      <c r="B147" s="358" t="s">
        <v>25</v>
      </c>
      <c r="C147" s="505" t="s">
        <v>26</v>
      </c>
      <c r="D147" s="506"/>
      <c r="E147" s="506"/>
      <c r="F147" s="506"/>
      <c r="G147" s="506"/>
      <c r="H147" s="506"/>
      <c r="I147" s="507"/>
      <c r="J147" s="505" t="s">
        <v>28</v>
      </c>
      <c r="K147" s="506"/>
      <c r="L147" s="506"/>
      <c r="M147" s="506"/>
      <c r="N147" s="506"/>
      <c r="O147" s="507"/>
      <c r="P147" s="505" t="s">
        <v>27</v>
      </c>
      <c r="Q147" s="506"/>
      <c r="R147" s="506"/>
      <c r="S147" s="507"/>
    </row>
    <row r="148" spans="1:19" s="3" customFormat="1" ht="12.75">
      <c r="A148" s="263"/>
      <c r="B148" s="356">
        <v>1</v>
      </c>
      <c r="C148" s="505">
        <v>2</v>
      </c>
      <c r="D148" s="506"/>
      <c r="E148" s="506"/>
      <c r="F148" s="506"/>
      <c r="G148" s="506"/>
      <c r="H148" s="506"/>
      <c r="I148" s="507"/>
      <c r="J148" s="505">
        <v>3</v>
      </c>
      <c r="K148" s="506"/>
      <c r="L148" s="506"/>
      <c r="M148" s="506"/>
      <c r="N148" s="506"/>
      <c r="O148" s="507"/>
      <c r="P148" s="505">
        <v>4</v>
      </c>
      <c r="Q148" s="506"/>
      <c r="R148" s="506"/>
      <c r="S148" s="507"/>
    </row>
    <row r="149" spans="1:19" s="3" customFormat="1" ht="29.25" customHeight="1">
      <c r="A149" s="263"/>
      <c r="B149" s="261">
        <v>1</v>
      </c>
      <c r="C149" s="485" t="s">
        <v>349</v>
      </c>
      <c r="D149" s="486"/>
      <c r="E149" s="486"/>
      <c r="F149" s="486"/>
      <c r="G149" s="486"/>
      <c r="H149" s="486"/>
      <c r="I149" s="487"/>
      <c r="J149" s="566"/>
      <c r="K149" s="567"/>
      <c r="L149" s="567"/>
      <c r="M149" s="567"/>
      <c r="N149" s="567"/>
      <c r="O149" s="568"/>
      <c r="P149" s="569">
        <v>154000</v>
      </c>
      <c r="Q149" s="570"/>
      <c r="R149" s="570"/>
      <c r="S149" s="571"/>
    </row>
    <row r="150" spans="1:19" s="3" customFormat="1" ht="29.25" customHeight="1">
      <c r="A150" s="263"/>
      <c r="B150" s="261">
        <v>1</v>
      </c>
      <c r="C150" s="485" t="s">
        <v>350</v>
      </c>
      <c r="D150" s="486"/>
      <c r="E150" s="486"/>
      <c r="F150" s="486"/>
      <c r="G150" s="486"/>
      <c r="H150" s="486"/>
      <c r="I150" s="487"/>
      <c r="J150" s="566"/>
      <c r="K150" s="567"/>
      <c r="L150" s="567"/>
      <c r="M150" s="567"/>
      <c r="N150" s="567"/>
      <c r="O150" s="568"/>
      <c r="P150" s="569">
        <v>128000</v>
      </c>
      <c r="Q150" s="570"/>
      <c r="R150" s="570"/>
      <c r="S150" s="571"/>
    </row>
    <row r="151" spans="1:19" s="3" customFormat="1" ht="12.75">
      <c r="A151" s="263"/>
      <c r="B151" s="364"/>
      <c r="C151" s="537" t="s">
        <v>100</v>
      </c>
      <c r="D151" s="538"/>
      <c r="E151" s="538"/>
      <c r="F151" s="538"/>
      <c r="G151" s="538"/>
      <c r="H151" s="538"/>
      <c r="I151" s="539"/>
      <c r="J151" s="498"/>
      <c r="K151" s="499"/>
      <c r="L151" s="499"/>
      <c r="M151" s="499"/>
      <c r="N151" s="499"/>
      <c r="O151" s="500"/>
      <c r="P151" s="540">
        <f>SUM(P149:P150)</f>
        <v>282000</v>
      </c>
      <c r="Q151" s="541"/>
      <c r="R151" s="541"/>
      <c r="S151" s="542"/>
    </row>
    <row r="152" spans="1:19" s="3" customFormat="1" ht="12.75">
      <c r="A152" s="263"/>
      <c r="B152" s="306"/>
      <c r="C152" s="374"/>
      <c r="D152" s="374"/>
      <c r="E152" s="374"/>
      <c r="F152" s="374"/>
      <c r="G152" s="374"/>
      <c r="H152" s="374"/>
      <c r="I152" s="374"/>
      <c r="J152" s="306"/>
      <c r="K152" s="306"/>
      <c r="L152" s="306"/>
      <c r="M152" s="306"/>
      <c r="N152" s="306"/>
      <c r="O152" s="306"/>
      <c r="P152" s="258"/>
      <c r="Q152" s="258"/>
      <c r="R152" s="258"/>
      <c r="S152" s="258"/>
    </row>
    <row r="153" spans="1:19" ht="12.75">
      <c r="A153" s="256"/>
      <c r="B153" s="543" t="s">
        <v>207</v>
      </c>
      <c r="C153" s="543"/>
      <c r="D153" s="543"/>
      <c r="E153" s="543"/>
      <c r="F153" s="543"/>
      <c r="G153" s="543"/>
      <c r="H153" s="543"/>
      <c r="I153" s="543"/>
      <c r="J153" s="543"/>
      <c r="K153" s="543"/>
      <c r="L153" s="543"/>
      <c r="M153" s="543"/>
      <c r="N153" s="543"/>
      <c r="O153" s="543"/>
      <c r="P153" s="543"/>
      <c r="Q153" s="543"/>
      <c r="R153" s="543"/>
      <c r="S153" s="543"/>
    </row>
    <row r="154" spans="1:19" s="3" customFormat="1" ht="25.5" customHeight="1">
      <c r="A154" s="263"/>
      <c r="B154" s="358" t="s">
        <v>25</v>
      </c>
      <c r="C154" s="505" t="s">
        <v>26</v>
      </c>
      <c r="D154" s="506"/>
      <c r="E154" s="506"/>
      <c r="F154" s="506"/>
      <c r="G154" s="506"/>
      <c r="H154" s="506"/>
      <c r="I154" s="507"/>
      <c r="J154" s="505" t="s">
        <v>28</v>
      </c>
      <c r="K154" s="506"/>
      <c r="L154" s="506"/>
      <c r="M154" s="506"/>
      <c r="N154" s="506"/>
      <c r="O154" s="507"/>
      <c r="P154" s="505" t="s">
        <v>27</v>
      </c>
      <c r="Q154" s="506"/>
      <c r="R154" s="506"/>
      <c r="S154" s="507"/>
    </row>
    <row r="155" spans="1:19" s="3" customFormat="1" ht="12.75">
      <c r="A155" s="263"/>
      <c r="B155" s="356">
        <v>1</v>
      </c>
      <c r="C155" s="505">
        <v>2</v>
      </c>
      <c r="D155" s="506"/>
      <c r="E155" s="506"/>
      <c r="F155" s="506"/>
      <c r="G155" s="506"/>
      <c r="H155" s="506"/>
      <c r="I155" s="507"/>
      <c r="J155" s="505">
        <v>3</v>
      </c>
      <c r="K155" s="506"/>
      <c r="L155" s="506"/>
      <c r="M155" s="506"/>
      <c r="N155" s="506"/>
      <c r="O155" s="507"/>
      <c r="P155" s="505">
        <v>4</v>
      </c>
      <c r="Q155" s="506"/>
      <c r="R155" s="506"/>
      <c r="S155" s="507"/>
    </row>
    <row r="156" spans="1:19" s="3" customFormat="1" ht="27.75" customHeight="1">
      <c r="A156" s="263"/>
      <c r="B156" s="261">
        <v>2</v>
      </c>
      <c r="C156" s="485" t="s">
        <v>351</v>
      </c>
      <c r="D156" s="486"/>
      <c r="E156" s="486"/>
      <c r="F156" s="486"/>
      <c r="G156" s="486"/>
      <c r="H156" s="486"/>
      <c r="I156" s="487"/>
      <c r="J156" s="566"/>
      <c r="K156" s="567"/>
      <c r="L156" s="567"/>
      <c r="M156" s="567"/>
      <c r="N156" s="567"/>
      <c r="O156" s="568"/>
      <c r="P156" s="569">
        <v>46500</v>
      </c>
      <c r="Q156" s="570"/>
      <c r="R156" s="570"/>
      <c r="S156" s="571"/>
    </row>
    <row r="157" spans="1:19" s="3" customFormat="1" ht="27.75" customHeight="1">
      <c r="A157" s="263"/>
      <c r="B157" s="261">
        <v>2</v>
      </c>
      <c r="C157" s="485" t="s">
        <v>352</v>
      </c>
      <c r="D157" s="486"/>
      <c r="E157" s="486"/>
      <c r="F157" s="486"/>
      <c r="G157" s="486"/>
      <c r="H157" s="486"/>
      <c r="I157" s="487"/>
      <c r="J157" s="566"/>
      <c r="K157" s="567"/>
      <c r="L157" s="567"/>
      <c r="M157" s="567"/>
      <c r="N157" s="567"/>
      <c r="O157" s="568"/>
      <c r="P157" s="569">
        <v>38700</v>
      </c>
      <c r="Q157" s="570"/>
      <c r="R157" s="570"/>
      <c r="S157" s="571"/>
    </row>
    <row r="158" spans="1:19" s="3" customFormat="1" ht="12.75">
      <c r="A158" s="263"/>
      <c r="B158" s="364"/>
      <c r="C158" s="537" t="s">
        <v>100</v>
      </c>
      <c r="D158" s="538"/>
      <c r="E158" s="538"/>
      <c r="F158" s="538"/>
      <c r="G158" s="538"/>
      <c r="H158" s="538"/>
      <c r="I158" s="539"/>
      <c r="J158" s="498"/>
      <c r="K158" s="499"/>
      <c r="L158" s="499"/>
      <c r="M158" s="499"/>
      <c r="N158" s="499"/>
      <c r="O158" s="500"/>
      <c r="P158" s="540">
        <f>SUM(P156:P157)</f>
        <v>85200</v>
      </c>
      <c r="Q158" s="541"/>
      <c r="R158" s="541"/>
      <c r="S158" s="542"/>
    </row>
    <row r="159" spans="1:19" s="3" customFormat="1" ht="12.75">
      <c r="A159" s="263"/>
      <c r="B159" s="306"/>
      <c r="C159" s="374"/>
      <c r="D159" s="374"/>
      <c r="E159" s="374"/>
      <c r="F159" s="374"/>
      <c r="G159" s="374"/>
      <c r="H159" s="374"/>
      <c r="I159" s="374"/>
      <c r="J159" s="306"/>
      <c r="K159" s="306"/>
      <c r="L159" s="306"/>
      <c r="M159" s="306"/>
      <c r="N159" s="306"/>
      <c r="O159" s="306"/>
      <c r="P159" s="258"/>
      <c r="Q159" s="258"/>
      <c r="R159" s="258"/>
      <c r="S159" s="258"/>
    </row>
    <row r="160" spans="1:19" ht="12.75">
      <c r="A160" s="256"/>
      <c r="B160" s="513" t="s">
        <v>69</v>
      </c>
      <c r="C160" s="513"/>
      <c r="D160" s="513"/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3"/>
      <c r="R160" s="513"/>
      <c r="S160" s="513"/>
    </row>
    <row r="161" spans="1:19" ht="7.5" customHeight="1">
      <c r="A161" s="256"/>
      <c r="B161" s="376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</row>
    <row r="162" spans="1:19" ht="50.25" customHeight="1">
      <c r="A162" s="256"/>
      <c r="B162" s="356" t="s">
        <v>25</v>
      </c>
      <c r="C162" s="504" t="s">
        <v>26</v>
      </c>
      <c r="D162" s="504"/>
      <c r="E162" s="504"/>
      <c r="F162" s="504"/>
      <c r="G162" s="504"/>
      <c r="H162" s="504" t="s">
        <v>28</v>
      </c>
      <c r="I162" s="504"/>
      <c r="J162" s="504" t="s">
        <v>29</v>
      </c>
      <c r="K162" s="504"/>
      <c r="L162" s="504" t="s">
        <v>32</v>
      </c>
      <c r="M162" s="504"/>
      <c r="N162" s="504"/>
      <c r="O162" s="504" t="s">
        <v>33</v>
      </c>
      <c r="P162" s="504"/>
      <c r="Q162" s="504" t="s">
        <v>34</v>
      </c>
      <c r="R162" s="504"/>
      <c r="S162" s="504"/>
    </row>
    <row r="163" spans="1:19" ht="12.75">
      <c r="A163" s="256"/>
      <c r="B163" s="356">
        <v>1</v>
      </c>
      <c r="C163" s="504">
        <v>2</v>
      </c>
      <c r="D163" s="504"/>
      <c r="E163" s="504"/>
      <c r="F163" s="504"/>
      <c r="G163" s="504"/>
      <c r="H163" s="504">
        <v>3</v>
      </c>
      <c r="I163" s="504"/>
      <c r="J163" s="504">
        <v>4</v>
      </c>
      <c r="K163" s="504"/>
      <c r="L163" s="504">
        <v>5</v>
      </c>
      <c r="M163" s="504"/>
      <c r="N163" s="504"/>
      <c r="O163" s="504">
        <v>6</v>
      </c>
      <c r="P163" s="504"/>
      <c r="Q163" s="504">
        <v>7</v>
      </c>
      <c r="R163" s="504"/>
      <c r="S163" s="504"/>
    </row>
    <row r="164" spans="1:25" ht="15.75" customHeight="1">
      <c r="A164" s="256"/>
      <c r="B164" s="261">
        <v>1</v>
      </c>
      <c r="C164" s="485" t="s">
        <v>115</v>
      </c>
      <c r="D164" s="486"/>
      <c r="E164" s="486"/>
      <c r="F164" s="486"/>
      <c r="G164" s="487"/>
      <c r="H164" s="578"/>
      <c r="I164" s="578"/>
      <c r="J164" s="579" t="s">
        <v>96</v>
      </c>
      <c r="K164" s="579"/>
      <c r="L164" s="575">
        <v>40.55</v>
      </c>
      <c r="M164" s="575"/>
      <c r="N164" s="575"/>
      <c r="O164" s="575">
        <f>Q164/L164</f>
        <v>7111.220715166462</v>
      </c>
      <c r="P164" s="575"/>
      <c r="Q164" s="576">
        <v>288360</v>
      </c>
      <c r="R164" s="576"/>
      <c r="S164" s="576"/>
      <c r="T164" s="59">
        <v>1.02</v>
      </c>
      <c r="U164">
        <f>L164*O164</f>
        <v>288360</v>
      </c>
      <c r="W164" s="577"/>
      <c r="X164" s="577"/>
      <c r="Y164" s="577"/>
    </row>
    <row r="165" spans="1:25" ht="49.5" customHeight="1">
      <c r="A165" s="256"/>
      <c r="B165" s="261">
        <v>2</v>
      </c>
      <c r="C165" s="485" t="s">
        <v>88</v>
      </c>
      <c r="D165" s="486"/>
      <c r="E165" s="486"/>
      <c r="F165" s="486"/>
      <c r="G165" s="487"/>
      <c r="H165" s="578"/>
      <c r="I165" s="578"/>
      <c r="J165" s="579" t="s">
        <v>35</v>
      </c>
      <c r="K165" s="579"/>
      <c r="L165" s="575">
        <v>15.7</v>
      </c>
      <c r="M165" s="575"/>
      <c r="N165" s="575"/>
      <c r="O165" s="575">
        <f>Q165/L165</f>
        <v>9666.87898089172</v>
      </c>
      <c r="P165" s="575"/>
      <c r="Q165" s="576">
        <v>151770</v>
      </c>
      <c r="R165" s="576"/>
      <c r="S165" s="576"/>
      <c r="T165" s="59">
        <v>1.063</v>
      </c>
      <c r="U165">
        <f>L165*O165</f>
        <v>151770</v>
      </c>
      <c r="W165" s="577"/>
      <c r="X165" s="577"/>
      <c r="Y165" s="577"/>
    </row>
    <row r="166" spans="2:25" ht="18" customHeight="1">
      <c r="B166" s="261">
        <v>3</v>
      </c>
      <c r="C166" s="485" t="s">
        <v>173</v>
      </c>
      <c r="D166" s="486"/>
      <c r="E166" s="486"/>
      <c r="F166" s="486"/>
      <c r="G166" s="487"/>
      <c r="H166" s="578"/>
      <c r="I166" s="578"/>
      <c r="J166" s="579" t="s">
        <v>96</v>
      </c>
      <c r="K166" s="579"/>
      <c r="L166" s="575">
        <v>0.13</v>
      </c>
      <c r="M166" s="575"/>
      <c r="N166" s="575"/>
      <c r="O166" s="575">
        <f>Q166/L166</f>
        <v>50692.30769230769</v>
      </c>
      <c r="P166" s="575"/>
      <c r="Q166" s="576">
        <v>6590</v>
      </c>
      <c r="R166" s="576"/>
      <c r="S166" s="576"/>
      <c r="T166" s="254">
        <v>1.06</v>
      </c>
      <c r="U166" s="256">
        <f>L166*O166*10</f>
        <v>65900</v>
      </c>
      <c r="W166" s="56"/>
      <c r="X166" s="56"/>
      <c r="Y166" s="56"/>
    </row>
    <row r="167" spans="1:19" ht="12.75" customHeight="1">
      <c r="A167" s="256"/>
      <c r="B167" s="366"/>
      <c r="C167" s="521" t="s">
        <v>57</v>
      </c>
      <c r="D167" s="522"/>
      <c r="E167" s="522"/>
      <c r="F167" s="522"/>
      <c r="G167" s="522"/>
      <c r="H167" s="522"/>
      <c r="I167" s="522"/>
      <c r="J167" s="522"/>
      <c r="K167" s="522"/>
      <c r="L167" s="522"/>
      <c r="M167" s="522"/>
      <c r="N167" s="522"/>
      <c r="O167" s="522"/>
      <c r="P167" s="523"/>
      <c r="Q167" s="586">
        <f>SUM(Q164:S165)+Q166</f>
        <v>446720</v>
      </c>
      <c r="R167" s="586"/>
      <c r="S167" s="586"/>
    </row>
    <row r="168" spans="1:21" ht="12.75" customHeight="1">
      <c r="A168" s="256"/>
      <c r="B168" s="300"/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80"/>
      <c r="R168" s="380"/>
      <c r="S168" s="380"/>
      <c r="U168">
        <v>269050</v>
      </c>
    </row>
    <row r="169" spans="1:19" ht="4.5" customHeight="1">
      <c r="A169" s="256"/>
      <c r="B169" s="300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80"/>
      <c r="R169" s="380"/>
      <c r="S169" s="380"/>
    </row>
    <row r="170" spans="1:19" ht="12.75" customHeight="1" hidden="1">
      <c r="A170" s="256"/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80"/>
      <c r="R170" s="380"/>
      <c r="S170" s="380"/>
    </row>
    <row r="171" spans="1:19" ht="12.75" hidden="1">
      <c r="A171" s="256"/>
      <c r="B171" s="376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</row>
    <row r="172" spans="1:19" ht="12.75">
      <c r="A172" s="513" t="s">
        <v>403</v>
      </c>
      <c r="B172" s="513"/>
      <c r="C172" s="513"/>
      <c r="D172" s="513"/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3"/>
      <c r="R172" s="513"/>
      <c r="S172" s="263"/>
    </row>
    <row r="173" spans="1:21" ht="14.25" customHeight="1">
      <c r="A173" s="360"/>
      <c r="B173" s="360"/>
      <c r="C173" s="360"/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  <c r="N173" s="360"/>
      <c r="O173" s="360"/>
      <c r="P173" s="360"/>
      <c r="Q173" s="263" t="s">
        <v>30</v>
      </c>
      <c r="R173" s="360"/>
      <c r="S173" s="256"/>
      <c r="U173">
        <v>269050</v>
      </c>
    </row>
    <row r="174" spans="1:19" ht="38.25" customHeight="1">
      <c r="A174" s="356" t="s">
        <v>25</v>
      </c>
      <c r="B174" s="504" t="s">
        <v>26</v>
      </c>
      <c r="C174" s="504"/>
      <c r="D174" s="504"/>
      <c r="E174" s="504"/>
      <c r="F174" s="504"/>
      <c r="G174" s="504"/>
      <c r="H174" s="504" t="s">
        <v>28</v>
      </c>
      <c r="I174" s="504"/>
      <c r="J174" s="505" t="s">
        <v>67</v>
      </c>
      <c r="K174" s="580"/>
      <c r="L174" s="580"/>
      <c r="M174" s="580"/>
      <c r="N174" s="580"/>
      <c r="O174" s="580"/>
      <c r="P174" s="580"/>
      <c r="Q174" s="580"/>
      <c r="R174" s="581"/>
      <c r="S174" s="256"/>
    </row>
    <row r="175" spans="1:19" ht="18" customHeight="1">
      <c r="A175" s="356">
        <v>1</v>
      </c>
      <c r="B175" s="504">
        <v>2</v>
      </c>
      <c r="C175" s="504"/>
      <c r="D175" s="504"/>
      <c r="E175" s="504"/>
      <c r="F175" s="504"/>
      <c r="G175" s="504"/>
      <c r="H175" s="504">
        <v>3</v>
      </c>
      <c r="I175" s="504"/>
      <c r="J175" s="505">
        <v>7</v>
      </c>
      <c r="K175" s="580"/>
      <c r="L175" s="580"/>
      <c r="M175" s="580"/>
      <c r="N175" s="580"/>
      <c r="O175" s="580"/>
      <c r="P175" s="580"/>
      <c r="Q175" s="580"/>
      <c r="R175" s="581"/>
      <c r="S175" s="256"/>
    </row>
    <row r="176" spans="1:19" ht="12.75" customHeight="1">
      <c r="A176" s="366">
        <v>1</v>
      </c>
      <c r="B176" s="525" t="s">
        <v>264</v>
      </c>
      <c r="C176" s="526"/>
      <c r="D176" s="526"/>
      <c r="E176" s="526"/>
      <c r="F176" s="526"/>
      <c r="G176" s="527"/>
      <c r="H176" s="528"/>
      <c r="I176" s="528"/>
      <c r="J176" s="589"/>
      <c r="K176" s="590"/>
      <c r="L176" s="580"/>
      <c r="M176" s="580"/>
      <c r="N176" s="580"/>
      <c r="O176" s="580"/>
      <c r="P176" s="580"/>
      <c r="Q176" s="580"/>
      <c r="R176" s="581"/>
      <c r="S176" s="256"/>
    </row>
    <row r="177" spans="1:20" ht="18" customHeight="1">
      <c r="A177" s="356"/>
      <c r="B177" s="485" t="s">
        <v>402</v>
      </c>
      <c r="C177" s="486"/>
      <c r="D177" s="486"/>
      <c r="E177" s="486"/>
      <c r="F177" s="486"/>
      <c r="G177" s="487"/>
      <c r="H177" s="578"/>
      <c r="I177" s="578"/>
      <c r="J177" s="495">
        <v>126922</v>
      </c>
      <c r="K177" s="580"/>
      <c r="L177" s="580"/>
      <c r="M177" s="580"/>
      <c r="N177" s="580"/>
      <c r="O177" s="580"/>
      <c r="P177" s="580"/>
      <c r="Q177" s="580"/>
      <c r="R177" s="581"/>
      <c r="S177" s="256"/>
      <c r="T177" t="e">
        <f>#REF!*#REF!*#REF!</f>
        <v>#REF!</v>
      </c>
    </row>
    <row r="178" spans="1:20" ht="30" customHeight="1">
      <c r="A178" s="370"/>
      <c r="B178" s="485" t="s">
        <v>429</v>
      </c>
      <c r="C178" s="486"/>
      <c r="D178" s="486"/>
      <c r="E178" s="486"/>
      <c r="F178" s="486"/>
      <c r="G178" s="487"/>
      <c r="H178" s="578"/>
      <c r="I178" s="578"/>
      <c r="J178" s="495">
        <v>316145</v>
      </c>
      <c r="K178" s="580"/>
      <c r="L178" s="580"/>
      <c r="M178" s="580"/>
      <c r="N178" s="580"/>
      <c r="O178" s="580"/>
      <c r="P178" s="580"/>
      <c r="Q178" s="580"/>
      <c r="R178" s="581"/>
      <c r="S178" s="256"/>
      <c r="T178" t="e">
        <f>#REF!*#REF!*#REF!</f>
        <v>#REF!</v>
      </c>
    </row>
    <row r="179" spans="1:19" ht="18.75" customHeight="1">
      <c r="A179" s="356"/>
      <c r="B179" s="521" t="s">
        <v>57</v>
      </c>
      <c r="C179" s="587"/>
      <c r="D179" s="587"/>
      <c r="E179" s="587"/>
      <c r="F179" s="587"/>
      <c r="G179" s="587"/>
      <c r="H179" s="587"/>
      <c r="I179" s="588"/>
      <c r="J179" s="583">
        <f>SUM(J177:R177)+J178</f>
        <v>443067</v>
      </c>
      <c r="K179" s="587"/>
      <c r="L179" s="587"/>
      <c r="M179" s="587"/>
      <c r="N179" s="587"/>
      <c r="O179" s="587"/>
      <c r="P179" s="587"/>
      <c r="Q179" s="587"/>
      <c r="R179" s="588"/>
      <c r="S179" s="256"/>
    </row>
    <row r="180" spans="1:19" ht="12.75">
      <c r="A180" s="303"/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257"/>
      <c r="Q180" s="257"/>
      <c r="R180" s="257"/>
      <c r="S180" s="256"/>
    </row>
    <row r="181" spans="1:19" ht="12.75">
      <c r="A181" s="513" t="s">
        <v>403</v>
      </c>
      <c r="B181" s="513"/>
      <c r="C181" s="513"/>
      <c r="D181" s="513"/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3"/>
      <c r="R181" s="513"/>
      <c r="S181" s="263"/>
    </row>
    <row r="182" spans="1:19" ht="12.75">
      <c r="A182" s="360"/>
      <c r="B182" s="360"/>
      <c r="C182" s="360"/>
      <c r="D182" s="360"/>
      <c r="E182" s="360"/>
      <c r="F182" s="360"/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263" t="s">
        <v>30</v>
      </c>
      <c r="R182" s="360"/>
      <c r="S182" s="256"/>
    </row>
    <row r="183" spans="1:19" ht="51">
      <c r="A183" s="356" t="s">
        <v>25</v>
      </c>
      <c r="B183" s="504" t="s">
        <v>26</v>
      </c>
      <c r="C183" s="504"/>
      <c r="D183" s="504"/>
      <c r="E183" s="504"/>
      <c r="F183" s="504"/>
      <c r="G183" s="504"/>
      <c r="H183" s="504" t="s">
        <v>28</v>
      </c>
      <c r="I183" s="504"/>
      <c r="J183" s="524" t="s">
        <v>62</v>
      </c>
      <c r="K183" s="524"/>
      <c r="L183" s="365" t="s">
        <v>63</v>
      </c>
      <c r="M183" s="504" t="s">
        <v>39</v>
      </c>
      <c r="N183" s="504"/>
      <c r="O183" s="504"/>
      <c r="P183" s="505" t="s">
        <v>67</v>
      </c>
      <c r="Q183" s="506"/>
      <c r="R183" s="507"/>
      <c r="S183" s="256"/>
    </row>
    <row r="184" spans="1:21" ht="12.75">
      <c r="A184" s="356">
        <v>1</v>
      </c>
      <c r="B184" s="504">
        <v>2</v>
      </c>
      <c r="C184" s="504"/>
      <c r="D184" s="504"/>
      <c r="E184" s="504"/>
      <c r="F184" s="504"/>
      <c r="G184" s="504"/>
      <c r="H184" s="504">
        <v>3</v>
      </c>
      <c r="I184" s="504"/>
      <c r="J184" s="504">
        <v>4</v>
      </c>
      <c r="K184" s="504"/>
      <c r="L184" s="356">
        <v>5</v>
      </c>
      <c r="M184" s="504">
        <v>6</v>
      </c>
      <c r="N184" s="504"/>
      <c r="O184" s="504"/>
      <c r="P184" s="505">
        <v>7</v>
      </c>
      <c r="Q184" s="506"/>
      <c r="R184" s="507"/>
      <c r="S184" s="256"/>
      <c r="U184" s="45"/>
    </row>
    <row r="185" spans="1:19" ht="51" customHeight="1">
      <c r="A185" s="356">
        <v>1</v>
      </c>
      <c r="B185" s="550" t="s">
        <v>161</v>
      </c>
      <c r="C185" s="550"/>
      <c r="D185" s="550"/>
      <c r="E185" s="550"/>
      <c r="F185" s="550"/>
      <c r="G185" s="550"/>
      <c r="H185" s="578"/>
      <c r="I185" s="578"/>
      <c r="J185" s="529">
        <v>3</v>
      </c>
      <c r="K185" s="529"/>
      <c r="L185" s="357">
        <v>18</v>
      </c>
      <c r="M185" s="529">
        <v>85</v>
      </c>
      <c r="N185" s="529"/>
      <c r="O185" s="529"/>
      <c r="P185" s="490">
        <f>J185*L185*M185</f>
        <v>4590</v>
      </c>
      <c r="Q185" s="491"/>
      <c r="R185" s="492"/>
      <c r="S185" s="256"/>
    </row>
    <row r="186" spans="1:19" ht="12.75" customHeight="1">
      <c r="A186" s="521" t="s">
        <v>57</v>
      </c>
      <c r="B186" s="522"/>
      <c r="C186" s="522"/>
      <c r="D186" s="522"/>
      <c r="E186" s="522"/>
      <c r="F186" s="522"/>
      <c r="G186" s="522"/>
      <c r="H186" s="522"/>
      <c r="I186" s="522"/>
      <c r="J186" s="522"/>
      <c r="K186" s="522"/>
      <c r="L186" s="522"/>
      <c r="M186" s="522"/>
      <c r="N186" s="522"/>
      <c r="O186" s="523"/>
      <c r="P186" s="583">
        <f>P185</f>
        <v>4590</v>
      </c>
      <c r="Q186" s="584"/>
      <c r="R186" s="585"/>
      <c r="S186" s="256"/>
    </row>
    <row r="187" spans="1:19" ht="12.75" customHeight="1">
      <c r="A187" s="300"/>
      <c r="B187" s="300"/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257"/>
      <c r="Q187" s="257"/>
      <c r="R187" s="257"/>
      <c r="S187" s="256"/>
    </row>
    <row r="188" spans="1:19" ht="12.75" customHeight="1">
      <c r="A188" s="513" t="s">
        <v>409</v>
      </c>
      <c r="B188" s="513"/>
      <c r="C188" s="513"/>
      <c r="D188" s="513"/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3"/>
      <c r="R188" s="513"/>
      <c r="S188" s="256"/>
    </row>
    <row r="189" spans="1:1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4" t="s">
        <v>30</v>
      </c>
      <c r="R189" s="9"/>
      <c r="S189" s="256"/>
    </row>
    <row r="190" spans="1:19" ht="12.75" customHeight="1">
      <c r="A190" s="24" t="s">
        <v>25</v>
      </c>
      <c r="B190" s="504" t="s">
        <v>26</v>
      </c>
      <c r="C190" s="504"/>
      <c r="D190" s="504"/>
      <c r="E190" s="504"/>
      <c r="F190" s="504"/>
      <c r="G190" s="504"/>
      <c r="H190" s="504" t="s">
        <v>28</v>
      </c>
      <c r="I190" s="504"/>
      <c r="J190" s="524" t="s">
        <v>62</v>
      </c>
      <c r="K190" s="524"/>
      <c r="L190" s="25" t="s">
        <v>63</v>
      </c>
      <c r="M190" s="504" t="s">
        <v>39</v>
      </c>
      <c r="N190" s="504"/>
      <c r="O190" s="504"/>
      <c r="P190" s="505" t="s">
        <v>67</v>
      </c>
      <c r="Q190" s="506"/>
      <c r="R190" s="507"/>
      <c r="S190" s="256"/>
    </row>
    <row r="191" spans="1:19" ht="12.75" customHeight="1">
      <c r="A191" s="24">
        <v>1</v>
      </c>
      <c r="B191" s="504">
        <v>2</v>
      </c>
      <c r="C191" s="504"/>
      <c r="D191" s="504"/>
      <c r="E191" s="504"/>
      <c r="F191" s="504"/>
      <c r="G191" s="504"/>
      <c r="H191" s="504">
        <v>3</v>
      </c>
      <c r="I191" s="504"/>
      <c r="J191" s="504">
        <v>4</v>
      </c>
      <c r="K191" s="504"/>
      <c r="L191" s="24">
        <v>5</v>
      </c>
      <c r="M191" s="504">
        <v>6</v>
      </c>
      <c r="N191" s="504"/>
      <c r="O191" s="504"/>
      <c r="P191" s="505">
        <v>7</v>
      </c>
      <c r="Q191" s="506"/>
      <c r="R191" s="507"/>
      <c r="S191" s="256"/>
    </row>
    <row r="192" spans="1:19" ht="28.5" customHeight="1">
      <c r="A192" s="370">
        <v>1</v>
      </c>
      <c r="B192" s="485" t="s">
        <v>410</v>
      </c>
      <c r="C192" s="514"/>
      <c r="D192" s="514"/>
      <c r="E192" s="514"/>
      <c r="F192" s="514"/>
      <c r="G192" s="514"/>
      <c r="H192" s="515"/>
      <c r="I192" s="371"/>
      <c r="J192" s="516">
        <v>39</v>
      </c>
      <c r="K192" s="517"/>
      <c r="L192" s="367">
        <v>91</v>
      </c>
      <c r="M192" s="505">
        <v>20</v>
      </c>
      <c r="N192" s="506"/>
      <c r="O192" s="507"/>
      <c r="P192" s="518">
        <v>114855</v>
      </c>
      <c r="Q192" s="519"/>
      <c r="R192" s="520"/>
      <c r="S192" s="256"/>
    </row>
    <row r="193" spans="1:19" ht="12.75" customHeight="1">
      <c r="A193" s="24"/>
      <c r="B193" s="521" t="s">
        <v>57</v>
      </c>
      <c r="C193" s="522"/>
      <c r="D193" s="522"/>
      <c r="E193" s="522"/>
      <c r="F193" s="522"/>
      <c r="G193" s="522"/>
      <c r="H193" s="522"/>
      <c r="I193" s="522"/>
      <c r="J193" s="522"/>
      <c r="K193" s="522"/>
      <c r="L193" s="522"/>
      <c r="M193" s="522"/>
      <c r="N193" s="522"/>
      <c r="O193" s="523"/>
      <c r="P193" s="493">
        <f>P192</f>
        <v>114855</v>
      </c>
      <c r="Q193" s="511"/>
      <c r="R193" s="512"/>
      <c r="S193" s="256"/>
    </row>
    <row r="194" spans="1:19" ht="12.75" customHeight="1">
      <c r="A194" s="300"/>
      <c r="B194" s="300"/>
      <c r="C194" s="300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257"/>
      <c r="Q194" s="257"/>
      <c r="R194" s="257"/>
      <c r="S194" s="256"/>
    </row>
    <row r="195" spans="2:21" ht="12.75" customHeight="1" outlineLevel="1">
      <c r="B195" s="513" t="s">
        <v>405</v>
      </c>
      <c r="C195" s="513"/>
      <c r="D195" s="513"/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3"/>
      <c r="R195" s="513"/>
      <c r="S195" s="513"/>
      <c r="T195" s="254"/>
      <c r="U195" s="256"/>
    </row>
    <row r="196" spans="2:21" ht="12.75" outlineLevel="1">
      <c r="B196" s="376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 t="s">
        <v>36</v>
      </c>
      <c r="S196" s="263"/>
      <c r="T196" s="256"/>
      <c r="U196" s="256"/>
    </row>
    <row r="197" spans="2:21" ht="25.5">
      <c r="B197" s="370" t="s">
        <v>25</v>
      </c>
      <c r="C197" s="504" t="s">
        <v>26</v>
      </c>
      <c r="D197" s="504"/>
      <c r="E197" s="504"/>
      <c r="F197" s="504"/>
      <c r="G197" s="504"/>
      <c r="H197" s="504"/>
      <c r="I197" s="504" t="s">
        <v>28</v>
      </c>
      <c r="J197" s="504"/>
      <c r="K197" s="504" t="s">
        <v>117</v>
      </c>
      <c r="L197" s="504"/>
      <c r="M197" s="504"/>
      <c r="N197" s="504" t="s">
        <v>118</v>
      </c>
      <c r="O197" s="504"/>
      <c r="P197" s="504"/>
      <c r="Q197" s="505" t="s">
        <v>37</v>
      </c>
      <c r="R197" s="506"/>
      <c r="S197" s="507"/>
      <c r="T197" s="256"/>
      <c r="U197" s="256"/>
    </row>
    <row r="198" spans="2:21" ht="12.75">
      <c r="B198" s="370">
        <v>1</v>
      </c>
      <c r="C198" s="504">
        <v>2</v>
      </c>
      <c r="D198" s="504"/>
      <c r="E198" s="504"/>
      <c r="F198" s="504"/>
      <c r="G198" s="504"/>
      <c r="H198" s="504"/>
      <c r="I198" s="504">
        <v>3</v>
      </c>
      <c r="J198" s="504"/>
      <c r="K198" s="504">
        <v>4</v>
      </c>
      <c r="L198" s="504"/>
      <c r="M198" s="504"/>
      <c r="N198" s="504">
        <v>5</v>
      </c>
      <c r="O198" s="504"/>
      <c r="P198" s="504"/>
      <c r="Q198" s="505">
        <v>6</v>
      </c>
      <c r="R198" s="506"/>
      <c r="S198" s="507"/>
      <c r="T198" s="256"/>
      <c r="U198" s="256"/>
    </row>
    <row r="199" spans="2:21" ht="12.75">
      <c r="B199" s="370">
        <v>1</v>
      </c>
      <c r="C199" s="485" t="s">
        <v>93</v>
      </c>
      <c r="D199" s="486"/>
      <c r="E199" s="486"/>
      <c r="F199" s="486"/>
      <c r="G199" s="486"/>
      <c r="H199" s="487"/>
      <c r="I199" s="488"/>
      <c r="J199" s="489"/>
      <c r="K199" s="508"/>
      <c r="L199" s="509"/>
      <c r="M199" s="510"/>
      <c r="N199" s="493"/>
      <c r="O199" s="494"/>
      <c r="P199" s="489"/>
      <c r="Q199" s="493"/>
      <c r="R199" s="511"/>
      <c r="S199" s="512"/>
      <c r="T199" s="256"/>
      <c r="U199" s="256"/>
    </row>
    <row r="200" spans="2:21" ht="12.75">
      <c r="B200" s="370"/>
      <c r="C200" s="485" t="s">
        <v>180</v>
      </c>
      <c r="D200" s="486"/>
      <c r="E200" s="486"/>
      <c r="F200" s="486"/>
      <c r="G200" s="486"/>
      <c r="H200" s="487"/>
      <c r="I200" s="488"/>
      <c r="J200" s="489"/>
      <c r="K200" s="490">
        <v>3533</v>
      </c>
      <c r="L200" s="491"/>
      <c r="M200" s="492"/>
      <c r="N200" s="493">
        <f>Q200/K200</f>
        <v>41.064251344466456</v>
      </c>
      <c r="O200" s="494"/>
      <c r="P200" s="489"/>
      <c r="Q200" s="495">
        <v>145080</v>
      </c>
      <c r="R200" s="496"/>
      <c r="S200" s="497"/>
      <c r="T200" s="256"/>
      <c r="U200" s="256"/>
    </row>
    <row r="201" spans="2:21" ht="12.75">
      <c r="B201" s="261"/>
      <c r="C201" s="498" t="s">
        <v>57</v>
      </c>
      <c r="D201" s="499"/>
      <c r="E201" s="499"/>
      <c r="F201" s="499"/>
      <c r="G201" s="499"/>
      <c r="H201" s="499"/>
      <c r="I201" s="499"/>
      <c r="J201" s="499"/>
      <c r="K201" s="499"/>
      <c r="L201" s="499"/>
      <c r="M201" s="499"/>
      <c r="N201" s="499"/>
      <c r="O201" s="499"/>
      <c r="P201" s="500"/>
      <c r="Q201" s="501">
        <f>Q200</f>
        <v>145080</v>
      </c>
      <c r="R201" s="502"/>
      <c r="S201" s="503"/>
      <c r="T201" s="256"/>
      <c r="U201" s="256"/>
    </row>
    <row r="202" spans="2:21" ht="12.75">
      <c r="B202" s="381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80"/>
      <c r="R202" s="380"/>
      <c r="S202" s="380"/>
      <c r="T202" s="256"/>
      <c r="U202" s="256"/>
    </row>
    <row r="203" spans="1:19" ht="12.75" customHeight="1">
      <c r="A203" s="300"/>
      <c r="B203" s="300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257"/>
      <c r="Q203" s="257"/>
      <c r="R203" s="257"/>
      <c r="S203" s="256"/>
    </row>
    <row r="204" spans="1:19" ht="12.75" outlineLevel="1">
      <c r="A204" s="256"/>
      <c r="B204" s="293" t="s">
        <v>456</v>
      </c>
      <c r="C204" s="294"/>
      <c r="D204" s="294"/>
      <c r="H204" s="295"/>
      <c r="I204" s="546">
        <f>P151+P158+Q167+J179+P186+P193+Q201</f>
        <v>1521512</v>
      </c>
      <c r="J204" s="546"/>
      <c r="K204" s="546"/>
      <c r="L204" s="295"/>
      <c r="M204" s="295"/>
      <c r="N204" s="295"/>
      <c r="S204" s="256"/>
    </row>
    <row r="205" spans="1:19" ht="12.75" outlineLevel="1">
      <c r="A205" s="256"/>
      <c r="B205" s="296"/>
      <c r="C205" s="295"/>
      <c r="D205" s="295"/>
      <c r="E205" s="295"/>
      <c r="F205" s="295"/>
      <c r="G205" s="295"/>
      <c r="H205" s="295"/>
      <c r="I205" s="297"/>
      <c r="J205" s="297"/>
      <c r="K205" s="295"/>
      <c r="L205" s="295"/>
      <c r="M205" s="295"/>
      <c r="N205" s="295"/>
      <c r="S205" s="256"/>
    </row>
    <row r="206" spans="1:21" ht="12.75">
      <c r="A206" s="256"/>
      <c r="B206" s="296"/>
      <c r="C206" s="298"/>
      <c r="D206" s="298"/>
      <c r="E206" s="298"/>
      <c r="F206" s="298"/>
      <c r="G206" s="298"/>
      <c r="H206" s="298"/>
      <c r="I206" s="297"/>
      <c r="J206" s="297"/>
      <c r="K206" s="295"/>
      <c r="L206" s="295"/>
      <c r="M206" s="295"/>
      <c r="N206" s="295"/>
      <c r="R206" s="259"/>
      <c r="S206" s="256"/>
      <c r="U206" s="45"/>
    </row>
    <row r="207" spans="1:19" ht="12.75">
      <c r="A207" s="256"/>
      <c r="B207" s="299" t="s">
        <v>94</v>
      </c>
      <c r="C207" s="299"/>
      <c r="D207" s="299"/>
      <c r="E207" s="299"/>
      <c r="F207" s="299"/>
      <c r="G207" s="299"/>
      <c r="H207" s="299"/>
      <c r="I207" s="299"/>
      <c r="J207" s="299"/>
      <c r="K207" s="299"/>
      <c r="L207" s="299" t="s">
        <v>60</v>
      </c>
      <c r="M207" s="299"/>
      <c r="N207" s="299"/>
      <c r="S207" s="256"/>
    </row>
    <row r="208" spans="1:19" ht="12.75">
      <c r="A208" s="256"/>
      <c r="B208" s="256"/>
      <c r="S208" s="256"/>
    </row>
    <row r="209" spans="1:19" ht="12.75">
      <c r="A209" s="256"/>
      <c r="B209" s="299" t="s">
        <v>95</v>
      </c>
      <c r="I209" s="299"/>
      <c r="J209" s="299"/>
      <c r="K209" s="299"/>
      <c r="L209" s="256" t="s">
        <v>294</v>
      </c>
      <c r="M209" s="299"/>
      <c r="N209" s="299"/>
      <c r="S209" s="256"/>
    </row>
    <row r="210" spans="1:21" ht="12.75">
      <c r="A210" s="256"/>
      <c r="B210" s="254" t="s">
        <v>61</v>
      </c>
      <c r="S210" s="256"/>
      <c r="U210" s="54"/>
    </row>
    <row r="211" spans="1:19" ht="12.75">
      <c r="A211" s="256"/>
      <c r="S211" s="256"/>
    </row>
    <row r="212" spans="1:19" ht="12.75">
      <c r="A212" s="256"/>
      <c r="S212" s="256"/>
    </row>
    <row r="213" spans="1:21" ht="12.75">
      <c r="A213" s="256"/>
      <c r="S213" s="256"/>
      <c r="U213" s="45"/>
    </row>
    <row r="214" spans="1:19" ht="12.75">
      <c r="A214" s="256"/>
      <c r="S214" s="256"/>
    </row>
    <row r="215" spans="1:21" ht="12.75">
      <c r="A215" s="256"/>
      <c r="S215" s="256"/>
      <c r="U215">
        <f>Лист4!K152</f>
        <v>6884872</v>
      </c>
    </row>
    <row r="216" spans="1:21" ht="12.75">
      <c r="A216" s="256"/>
      <c r="I216" s="582">
        <f>I204+I126</f>
        <v>6884872</v>
      </c>
      <c r="J216" s="544"/>
      <c r="K216" s="544"/>
      <c r="L216" s="544"/>
      <c r="M216" s="544"/>
      <c r="N216" s="385"/>
      <c r="S216" s="256"/>
      <c r="U216" s="45">
        <f>I216</f>
        <v>6884872</v>
      </c>
    </row>
    <row r="217" ht="12.75">
      <c r="U217" s="45">
        <f>U215-U216</f>
        <v>0</v>
      </c>
    </row>
    <row r="218" ht="12.75">
      <c r="K218" s="385"/>
    </row>
  </sheetData>
  <sheetProtection/>
  <mergeCells count="341">
    <mergeCell ref="J175:R175"/>
    <mergeCell ref="J176:R176"/>
    <mergeCell ref="B177:G177"/>
    <mergeCell ref="H177:I177"/>
    <mergeCell ref="J184:K184"/>
    <mergeCell ref="M184:O184"/>
    <mergeCell ref="P184:R184"/>
    <mergeCell ref="B178:G178"/>
    <mergeCell ref="H178:I178"/>
    <mergeCell ref="J178:R178"/>
    <mergeCell ref="W165:Y165"/>
    <mergeCell ref="C167:P167"/>
    <mergeCell ref="Q167:S167"/>
    <mergeCell ref="C166:G166"/>
    <mergeCell ref="H166:I166"/>
    <mergeCell ref="B185:G185"/>
    <mergeCell ref="H185:I185"/>
    <mergeCell ref="B179:I179"/>
    <mergeCell ref="J179:R179"/>
    <mergeCell ref="B183:G183"/>
    <mergeCell ref="O166:P166"/>
    <mergeCell ref="Q166:S166"/>
    <mergeCell ref="C164:G164"/>
    <mergeCell ref="H164:I164"/>
    <mergeCell ref="I216:M216"/>
    <mergeCell ref="A186:O186"/>
    <mergeCell ref="P186:R186"/>
    <mergeCell ref="B184:G184"/>
    <mergeCell ref="H184:I184"/>
    <mergeCell ref="H183:I183"/>
    <mergeCell ref="C163:G163"/>
    <mergeCell ref="H163:I163"/>
    <mergeCell ref="B175:G175"/>
    <mergeCell ref="H175:I175"/>
    <mergeCell ref="A172:R172"/>
    <mergeCell ref="B174:G174"/>
    <mergeCell ref="H174:I174"/>
    <mergeCell ref="J174:R174"/>
    <mergeCell ref="J166:K166"/>
    <mergeCell ref="L166:N166"/>
    <mergeCell ref="L162:N162"/>
    <mergeCell ref="O162:P162"/>
    <mergeCell ref="Q162:S162"/>
    <mergeCell ref="J177:R177"/>
    <mergeCell ref="L163:N163"/>
    <mergeCell ref="J164:K164"/>
    <mergeCell ref="L164:N164"/>
    <mergeCell ref="O165:P165"/>
    <mergeCell ref="Q165:S165"/>
    <mergeCell ref="J163:K163"/>
    <mergeCell ref="P157:S157"/>
    <mergeCell ref="O163:P163"/>
    <mergeCell ref="Q163:S163"/>
    <mergeCell ref="W164:Y164"/>
    <mergeCell ref="C165:G165"/>
    <mergeCell ref="H165:I165"/>
    <mergeCell ref="J165:K165"/>
    <mergeCell ref="L165:N165"/>
    <mergeCell ref="H162:I162"/>
    <mergeCell ref="J162:K162"/>
    <mergeCell ref="C155:I155"/>
    <mergeCell ref="J155:O155"/>
    <mergeCell ref="P155:S155"/>
    <mergeCell ref="O164:P164"/>
    <mergeCell ref="Q164:S164"/>
    <mergeCell ref="C156:I156"/>
    <mergeCell ref="J156:O156"/>
    <mergeCell ref="P156:S156"/>
    <mergeCell ref="C157:I157"/>
    <mergeCell ref="J157:O157"/>
    <mergeCell ref="C148:I148"/>
    <mergeCell ref="J148:O148"/>
    <mergeCell ref="P148:S148"/>
    <mergeCell ref="C149:I149"/>
    <mergeCell ref="J149:O149"/>
    <mergeCell ref="P149:S149"/>
    <mergeCell ref="C150:I150"/>
    <mergeCell ref="J150:O150"/>
    <mergeCell ref="P150:S150"/>
    <mergeCell ref="B56:G56"/>
    <mergeCell ref="H56:I56"/>
    <mergeCell ref="J56:K56"/>
    <mergeCell ref="M56:O56"/>
    <mergeCell ref="P56:R56"/>
    <mergeCell ref="A57:O57"/>
    <mergeCell ref="P57:R57"/>
    <mergeCell ref="B54:G54"/>
    <mergeCell ref="H54:I54"/>
    <mergeCell ref="J54:K54"/>
    <mergeCell ref="M54:O54"/>
    <mergeCell ref="P54:R54"/>
    <mergeCell ref="B55:G55"/>
    <mergeCell ref="H55:I55"/>
    <mergeCell ref="J55:K55"/>
    <mergeCell ref="M55:O55"/>
    <mergeCell ref="P55:R55"/>
    <mergeCell ref="A51:R51"/>
    <mergeCell ref="B53:G53"/>
    <mergeCell ref="H53:I53"/>
    <mergeCell ref="J53:K53"/>
    <mergeCell ref="M53:O53"/>
    <mergeCell ref="P53:R53"/>
    <mergeCell ref="B47:H47"/>
    <mergeCell ref="J47:K47"/>
    <mergeCell ref="M47:O47"/>
    <mergeCell ref="P47:R47"/>
    <mergeCell ref="B48:H48"/>
    <mergeCell ref="J48:K48"/>
    <mergeCell ref="M48:O48"/>
    <mergeCell ref="P48:R48"/>
    <mergeCell ref="C34:K34"/>
    <mergeCell ref="L34:S34"/>
    <mergeCell ref="A44:R44"/>
    <mergeCell ref="B46:H46"/>
    <mergeCell ref="J46:K46"/>
    <mergeCell ref="M46:O46"/>
    <mergeCell ref="P46:R46"/>
    <mergeCell ref="L41:S41"/>
    <mergeCell ref="A36:R36"/>
    <mergeCell ref="C38:I38"/>
    <mergeCell ref="C26:I26"/>
    <mergeCell ref="J26:O26"/>
    <mergeCell ref="P26:S26"/>
    <mergeCell ref="B29:S29"/>
    <mergeCell ref="C31:I31"/>
    <mergeCell ref="J31:K31"/>
    <mergeCell ref="L31:S31"/>
    <mergeCell ref="C24:I24"/>
    <mergeCell ref="J24:O24"/>
    <mergeCell ref="P24:S24"/>
    <mergeCell ref="C25:I25"/>
    <mergeCell ref="J25:O25"/>
    <mergeCell ref="P25:S25"/>
    <mergeCell ref="C22:I22"/>
    <mergeCell ref="J22:O22"/>
    <mergeCell ref="P22:S22"/>
    <mergeCell ref="C23:I23"/>
    <mergeCell ref="J23:O23"/>
    <mergeCell ref="P23:S23"/>
    <mergeCell ref="B18:S18"/>
    <mergeCell ref="C20:I20"/>
    <mergeCell ref="J20:O20"/>
    <mergeCell ref="P20:S20"/>
    <mergeCell ref="C21:I21"/>
    <mergeCell ref="J21:O21"/>
    <mergeCell ref="P21:S21"/>
    <mergeCell ref="C15:I15"/>
    <mergeCell ref="J15:O15"/>
    <mergeCell ref="P15:S15"/>
    <mergeCell ref="C16:I16"/>
    <mergeCell ref="J16:O16"/>
    <mergeCell ref="P16:S16"/>
    <mergeCell ref="C13:I13"/>
    <mergeCell ref="J13:O13"/>
    <mergeCell ref="P13:S13"/>
    <mergeCell ref="C14:I14"/>
    <mergeCell ref="J14:O14"/>
    <mergeCell ref="P14:S14"/>
    <mergeCell ref="C11:I11"/>
    <mergeCell ref="J11:O11"/>
    <mergeCell ref="P11:S11"/>
    <mergeCell ref="C12:I12"/>
    <mergeCell ref="J12:O12"/>
    <mergeCell ref="P12:S12"/>
    <mergeCell ref="M2:S3"/>
    <mergeCell ref="B61:S61"/>
    <mergeCell ref="Q65:S65"/>
    <mergeCell ref="B3:G3"/>
    <mergeCell ref="I65:J65"/>
    <mergeCell ref="K65:M65"/>
    <mergeCell ref="N65:P65"/>
    <mergeCell ref="Q64:S64"/>
    <mergeCell ref="C65:H65"/>
    <mergeCell ref="F6:M6"/>
    <mergeCell ref="F7:M7"/>
    <mergeCell ref="F8:M8"/>
    <mergeCell ref="K64:M64"/>
    <mergeCell ref="C63:H63"/>
    <mergeCell ref="I63:J63"/>
    <mergeCell ref="K63:M63"/>
    <mergeCell ref="B9:S9"/>
    <mergeCell ref="C10:I10"/>
    <mergeCell ref="J10:O10"/>
    <mergeCell ref="P10:S10"/>
    <mergeCell ref="C71:H71"/>
    <mergeCell ref="I71:J71"/>
    <mergeCell ref="K71:M71"/>
    <mergeCell ref="B68:S68"/>
    <mergeCell ref="C70:H70"/>
    <mergeCell ref="I70:J70"/>
    <mergeCell ref="K70:M70"/>
    <mergeCell ref="N70:P70"/>
    <mergeCell ref="N71:P71"/>
    <mergeCell ref="N63:P63"/>
    <mergeCell ref="Q63:S63"/>
    <mergeCell ref="C64:H64"/>
    <mergeCell ref="I64:J64"/>
    <mergeCell ref="N64:P64"/>
    <mergeCell ref="Q70:S70"/>
    <mergeCell ref="B66:P66"/>
    <mergeCell ref="Q66:S66"/>
    <mergeCell ref="B73:P73"/>
    <mergeCell ref="Q73:S73"/>
    <mergeCell ref="B83:G84"/>
    <mergeCell ref="M83:S84"/>
    <mergeCell ref="Q71:S71"/>
    <mergeCell ref="C72:H72"/>
    <mergeCell ref="I72:J72"/>
    <mergeCell ref="K72:M72"/>
    <mergeCell ref="N72:P72"/>
    <mergeCell ref="Q72:S72"/>
    <mergeCell ref="C96:I96"/>
    <mergeCell ref="J96:K96"/>
    <mergeCell ref="L96:S96"/>
    <mergeCell ref="G88:N88"/>
    <mergeCell ref="G89:N89"/>
    <mergeCell ref="B93:S93"/>
    <mergeCell ref="C95:I95"/>
    <mergeCell ref="J95:K95"/>
    <mergeCell ref="L95:S95"/>
    <mergeCell ref="G90:N90"/>
    <mergeCell ref="C98:I98"/>
    <mergeCell ref="J98:K98"/>
    <mergeCell ref="L98:S98"/>
    <mergeCell ref="B100:S100"/>
    <mergeCell ref="C97:I97"/>
    <mergeCell ref="J97:K97"/>
    <mergeCell ref="L97:S97"/>
    <mergeCell ref="Q103:S103"/>
    <mergeCell ref="C104:H104"/>
    <mergeCell ref="C102:H102"/>
    <mergeCell ref="I102:J102"/>
    <mergeCell ref="K102:M102"/>
    <mergeCell ref="N102:P102"/>
    <mergeCell ref="I104:J104"/>
    <mergeCell ref="K104:M104"/>
    <mergeCell ref="N104:P104"/>
    <mergeCell ref="Q104:S104"/>
    <mergeCell ref="B116:G117"/>
    <mergeCell ref="M116:S117"/>
    <mergeCell ref="F122:P122"/>
    <mergeCell ref="Q102:S102"/>
    <mergeCell ref="Q105:S105"/>
    <mergeCell ref="C103:H103"/>
    <mergeCell ref="I103:J103"/>
    <mergeCell ref="K103:M103"/>
    <mergeCell ref="N103:P103"/>
    <mergeCell ref="B105:P105"/>
    <mergeCell ref="I204:K204"/>
    <mergeCell ref="B160:S160"/>
    <mergeCell ref="C162:G162"/>
    <mergeCell ref="G123:N123"/>
    <mergeCell ref="G121:N121"/>
    <mergeCell ref="G108:H108"/>
    <mergeCell ref="B146:S146"/>
    <mergeCell ref="B136:G137"/>
    <mergeCell ref="M136:S137"/>
    <mergeCell ref="I126:K126"/>
    <mergeCell ref="F140:M140"/>
    <mergeCell ref="B144:S144"/>
    <mergeCell ref="C147:I147"/>
    <mergeCell ref="J147:O147"/>
    <mergeCell ref="F141:M141"/>
    <mergeCell ref="F142:M142"/>
    <mergeCell ref="P147:S147"/>
    <mergeCell ref="C158:I158"/>
    <mergeCell ref="J158:O158"/>
    <mergeCell ref="P158:S158"/>
    <mergeCell ref="C151:I151"/>
    <mergeCell ref="J151:O151"/>
    <mergeCell ref="P151:S151"/>
    <mergeCell ref="B153:S153"/>
    <mergeCell ref="C154:I154"/>
    <mergeCell ref="J154:O154"/>
    <mergeCell ref="P154:S154"/>
    <mergeCell ref="C33:I33"/>
    <mergeCell ref="J33:K33"/>
    <mergeCell ref="L33:S33"/>
    <mergeCell ref="C49:K49"/>
    <mergeCell ref="L49:S49"/>
    <mergeCell ref="C32:I32"/>
    <mergeCell ref="J32:K32"/>
    <mergeCell ref="L32:S32"/>
    <mergeCell ref="L40:S40"/>
    <mergeCell ref="C41:K41"/>
    <mergeCell ref="J38:K38"/>
    <mergeCell ref="L38:S38"/>
    <mergeCell ref="C39:I39"/>
    <mergeCell ref="J39:K39"/>
    <mergeCell ref="L39:S39"/>
    <mergeCell ref="C40:I40"/>
    <mergeCell ref="J40:K40"/>
    <mergeCell ref="B176:G176"/>
    <mergeCell ref="H176:I176"/>
    <mergeCell ref="A188:R188"/>
    <mergeCell ref="J185:K185"/>
    <mergeCell ref="M185:O185"/>
    <mergeCell ref="P185:R185"/>
    <mergeCell ref="A181:R181"/>
    <mergeCell ref="J183:K183"/>
    <mergeCell ref="M183:O183"/>
    <mergeCell ref="P183:R183"/>
    <mergeCell ref="B190:G190"/>
    <mergeCell ref="H190:I190"/>
    <mergeCell ref="J190:K190"/>
    <mergeCell ref="M190:O190"/>
    <mergeCell ref="P190:R190"/>
    <mergeCell ref="B191:G191"/>
    <mergeCell ref="H191:I191"/>
    <mergeCell ref="J191:K191"/>
    <mergeCell ref="M191:O191"/>
    <mergeCell ref="P191:R191"/>
    <mergeCell ref="B192:H192"/>
    <mergeCell ref="J192:K192"/>
    <mergeCell ref="M192:O192"/>
    <mergeCell ref="P192:R192"/>
    <mergeCell ref="B193:O193"/>
    <mergeCell ref="P193:R193"/>
    <mergeCell ref="B195:S195"/>
    <mergeCell ref="C197:H197"/>
    <mergeCell ref="I197:J197"/>
    <mergeCell ref="K197:M197"/>
    <mergeCell ref="N197:P197"/>
    <mergeCell ref="Q197:S197"/>
    <mergeCell ref="C198:H198"/>
    <mergeCell ref="I198:J198"/>
    <mergeCell ref="K198:M198"/>
    <mergeCell ref="N198:P198"/>
    <mergeCell ref="Q198:S198"/>
    <mergeCell ref="C199:H199"/>
    <mergeCell ref="I199:J199"/>
    <mergeCell ref="K199:M199"/>
    <mergeCell ref="N199:P199"/>
    <mergeCell ref="Q199:S199"/>
    <mergeCell ref="C200:H200"/>
    <mergeCell ref="I200:J200"/>
    <mergeCell ref="K200:M200"/>
    <mergeCell ref="N200:P200"/>
    <mergeCell ref="Q200:S200"/>
    <mergeCell ref="C201:P201"/>
    <mergeCell ref="Q201:S201"/>
  </mergeCells>
  <printOptions/>
  <pageMargins left="0.5905511811023623" right="0" top="0.3937007874015748" bottom="0" header="0" footer="0"/>
  <pageSetup fitToHeight="2" horizontalDpi="600" verticalDpi="600" orientation="portrait" paperSize="9" scale="90" r:id="rId1"/>
  <rowBreaks count="3" manualBreakCount="3">
    <brk id="28" max="18" man="1"/>
    <brk id="132" max="18" man="1"/>
    <brk id="18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U45"/>
  <sheetViews>
    <sheetView showGridLines="0" zoomScalePageLayoutView="0" workbookViewId="0" topLeftCell="B5">
      <selection activeCell="V19" sqref="V19"/>
    </sheetView>
  </sheetViews>
  <sheetFormatPr defaultColWidth="9.00390625" defaultRowHeight="12.75"/>
  <cols>
    <col min="1" max="1" width="3.25390625" style="0" hidden="1" customWidth="1"/>
    <col min="2" max="2" width="4.75390625" style="33" customWidth="1"/>
    <col min="3" max="6" width="4.75390625" style="8" customWidth="1"/>
    <col min="7" max="7" width="11.125" style="8" customWidth="1"/>
    <col min="8" max="8" width="4.75390625" style="8" customWidth="1"/>
    <col min="9" max="9" width="3.375" style="8" customWidth="1"/>
    <col min="10" max="10" width="5.375" style="8" customWidth="1"/>
    <col min="11" max="11" width="4.75390625" style="8" customWidth="1"/>
    <col min="12" max="12" width="4.625" style="8" customWidth="1"/>
    <col min="13" max="13" width="6.125" style="8" customWidth="1"/>
    <col min="14" max="18" width="4.75390625" style="8" customWidth="1"/>
    <col min="19" max="19" width="9.625" style="8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4"/>
      <c r="M1" s="10" t="s">
        <v>112</v>
      </c>
      <c r="N1" s="10"/>
      <c r="O1" s="10"/>
      <c r="P1" s="10"/>
      <c r="Q1" s="10"/>
      <c r="R1" s="11"/>
      <c r="S1" s="11"/>
      <c r="U1" s="1"/>
    </row>
    <row r="2" spans="2:21" ht="12.75" customHeight="1">
      <c r="B2" s="4"/>
      <c r="M2" s="548" t="s">
        <v>175</v>
      </c>
      <c r="N2" s="548"/>
      <c r="O2" s="548"/>
      <c r="P2" s="548"/>
      <c r="Q2" s="548"/>
      <c r="R2" s="548"/>
      <c r="S2" s="548"/>
      <c r="U2" s="1"/>
    </row>
    <row r="3" spans="2:19" ht="12.75" customHeight="1">
      <c r="B3" s="595"/>
      <c r="C3" s="595"/>
      <c r="D3" s="595"/>
      <c r="E3" s="595"/>
      <c r="F3" s="595"/>
      <c r="G3" s="595"/>
      <c r="M3" s="548"/>
      <c r="N3" s="548"/>
      <c r="O3" s="548"/>
      <c r="P3" s="548"/>
      <c r="Q3" s="548"/>
      <c r="R3" s="548"/>
      <c r="S3" s="548"/>
    </row>
    <row r="4" spans="2:19" ht="12.75">
      <c r="B4" s="4"/>
      <c r="M4" s="41" t="s">
        <v>176</v>
      </c>
      <c r="N4" s="41"/>
      <c r="O4" s="41"/>
      <c r="P4" s="41"/>
      <c r="Q4" s="41"/>
      <c r="R4" s="57"/>
      <c r="S4" s="57"/>
    </row>
    <row r="5" spans="2:19" ht="12.75" customHeight="1">
      <c r="B5" s="4"/>
      <c r="M5" s="41" t="s">
        <v>66</v>
      </c>
      <c r="N5" s="41"/>
      <c r="O5" s="41"/>
      <c r="P5" s="41"/>
      <c r="Q5" s="41"/>
      <c r="R5" s="6"/>
      <c r="S5" s="6"/>
    </row>
    <row r="6" spans="6:13" ht="12.75">
      <c r="F6" s="544" t="s">
        <v>24</v>
      </c>
      <c r="G6" s="544"/>
      <c r="H6" s="544"/>
      <c r="I6" s="544"/>
      <c r="J6" s="544"/>
      <c r="K6" s="544"/>
      <c r="L6" s="544"/>
      <c r="M6" s="544"/>
    </row>
    <row r="7" spans="6:13" ht="12.75">
      <c r="F7" s="544" t="s">
        <v>253</v>
      </c>
      <c r="G7" s="544"/>
      <c r="H7" s="544"/>
      <c r="I7" s="544"/>
      <c r="J7" s="544"/>
      <c r="K7" s="544"/>
      <c r="L7" s="544"/>
      <c r="M7" s="544"/>
    </row>
    <row r="8" spans="6:13" ht="13.5" customHeight="1">
      <c r="F8" s="545" t="s">
        <v>174</v>
      </c>
      <c r="G8" s="545"/>
      <c r="H8" s="545"/>
      <c r="I8" s="545"/>
      <c r="J8" s="545"/>
      <c r="K8" s="545"/>
      <c r="L8" s="545"/>
      <c r="M8" s="545"/>
    </row>
    <row r="9" ht="19.5" customHeight="1"/>
    <row r="10" spans="2:19" ht="5.2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6"/>
      <c r="R10" s="14"/>
      <c r="S10" s="14"/>
    </row>
    <row r="11" spans="2:19" ht="9.75" customHeight="1"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14"/>
      <c r="M11" s="14"/>
      <c r="N11" s="14"/>
      <c r="O11" s="14"/>
      <c r="P11" s="14"/>
      <c r="Q11" s="14"/>
      <c r="R11" s="14"/>
      <c r="S11" s="14"/>
    </row>
    <row r="12" spans="2:19" ht="15.75" customHeight="1">
      <c r="B12" s="594" t="s">
        <v>74</v>
      </c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</row>
    <row r="13" spans="2:19" ht="15.75" customHeigh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35.25" customHeight="1">
      <c r="B14" s="24" t="s">
        <v>25</v>
      </c>
      <c r="C14" s="504" t="s">
        <v>26</v>
      </c>
      <c r="D14" s="504"/>
      <c r="E14" s="504"/>
      <c r="F14" s="504"/>
      <c r="G14" s="504"/>
      <c r="H14" s="504"/>
      <c r="I14" s="504" t="s">
        <v>28</v>
      </c>
      <c r="J14" s="504"/>
      <c r="K14" s="505" t="s">
        <v>159</v>
      </c>
      <c r="L14" s="506"/>
      <c r="M14" s="507"/>
      <c r="N14" s="504" t="s">
        <v>160</v>
      </c>
      <c r="O14" s="504"/>
      <c r="P14" s="504"/>
      <c r="Q14" s="504" t="s">
        <v>37</v>
      </c>
      <c r="R14" s="504"/>
      <c r="S14" s="504"/>
    </row>
    <row r="15" spans="2:19" ht="13.5" customHeight="1">
      <c r="B15" s="24">
        <v>1</v>
      </c>
      <c r="C15" s="504">
        <v>2</v>
      </c>
      <c r="D15" s="504"/>
      <c r="E15" s="504"/>
      <c r="F15" s="504"/>
      <c r="G15" s="504"/>
      <c r="H15" s="504"/>
      <c r="I15" s="504">
        <v>3</v>
      </c>
      <c r="J15" s="504"/>
      <c r="K15" s="505">
        <v>4</v>
      </c>
      <c r="L15" s="506"/>
      <c r="M15" s="507"/>
      <c r="N15" s="504">
        <v>5</v>
      </c>
      <c r="O15" s="504"/>
      <c r="P15" s="504"/>
      <c r="Q15" s="504">
        <v>6</v>
      </c>
      <c r="R15" s="504"/>
      <c r="S15" s="504"/>
    </row>
    <row r="16" spans="2:19" ht="18" customHeight="1">
      <c r="B16" s="24">
        <v>1</v>
      </c>
      <c r="C16" s="485" t="s">
        <v>171</v>
      </c>
      <c r="D16" s="486"/>
      <c r="E16" s="486"/>
      <c r="F16" s="486"/>
      <c r="G16" s="486"/>
      <c r="H16" s="487"/>
      <c r="I16" s="530" t="s">
        <v>31</v>
      </c>
      <c r="J16" s="531"/>
      <c r="K16" s="490">
        <f>Q16/N16</f>
        <v>0</v>
      </c>
      <c r="L16" s="491"/>
      <c r="M16" s="492"/>
      <c r="N16" s="490">
        <v>1</v>
      </c>
      <c r="O16" s="491"/>
      <c r="P16" s="492"/>
      <c r="Q16" s="490">
        <v>0</v>
      </c>
      <c r="R16" s="491"/>
      <c r="S16" s="492"/>
    </row>
    <row r="17" spans="2:19" ht="18" customHeight="1">
      <c r="B17" s="24">
        <v>2</v>
      </c>
      <c r="C17" s="485" t="s">
        <v>216</v>
      </c>
      <c r="D17" s="486"/>
      <c r="E17" s="486"/>
      <c r="F17" s="486"/>
      <c r="G17" s="486"/>
      <c r="H17" s="487"/>
      <c r="I17" s="530" t="s">
        <v>31</v>
      </c>
      <c r="J17" s="531"/>
      <c r="K17" s="490" t="s">
        <v>217</v>
      </c>
      <c r="L17" s="491"/>
      <c r="M17" s="492"/>
      <c r="N17" s="490" t="s">
        <v>217</v>
      </c>
      <c r="O17" s="491"/>
      <c r="P17" s="492"/>
      <c r="Q17" s="490"/>
      <c r="R17" s="491"/>
      <c r="S17" s="492"/>
    </row>
    <row r="18" spans="2:19" ht="13.5" customHeight="1">
      <c r="B18" s="560" t="s">
        <v>57</v>
      </c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2"/>
      <c r="Q18" s="591">
        <f>SUM(Q16:S17)</f>
        <v>0</v>
      </c>
      <c r="R18" s="592"/>
      <c r="S18" s="593"/>
    </row>
    <row r="19" spans="2:19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43"/>
      <c r="R19" s="43"/>
      <c r="S19" s="43"/>
    </row>
    <row r="20" spans="2:19" ht="12.75">
      <c r="B20" s="594" t="s">
        <v>256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</row>
    <row r="21" spans="2:19" ht="12.75">
      <c r="B21" s="3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2:19" ht="25.5">
      <c r="B22" s="24" t="s">
        <v>25</v>
      </c>
      <c r="C22" s="504" t="s">
        <v>26</v>
      </c>
      <c r="D22" s="504"/>
      <c r="E22" s="504"/>
      <c r="F22" s="504"/>
      <c r="G22" s="504"/>
      <c r="H22" s="504"/>
      <c r="I22" s="504" t="s">
        <v>28</v>
      </c>
      <c r="J22" s="504"/>
      <c r="K22" s="505" t="s">
        <v>159</v>
      </c>
      <c r="L22" s="506"/>
      <c r="M22" s="507"/>
      <c r="N22" s="504" t="s">
        <v>160</v>
      </c>
      <c r="O22" s="504"/>
      <c r="P22" s="504"/>
      <c r="Q22" s="504" t="s">
        <v>37</v>
      </c>
      <c r="R22" s="504"/>
      <c r="S22" s="504"/>
    </row>
    <row r="23" spans="2:19" ht="12.75">
      <c r="B23" s="24">
        <v>1</v>
      </c>
      <c r="C23" s="504">
        <v>2</v>
      </c>
      <c r="D23" s="504"/>
      <c r="E23" s="504"/>
      <c r="F23" s="504"/>
      <c r="G23" s="504"/>
      <c r="H23" s="504"/>
      <c r="I23" s="504">
        <v>3</v>
      </c>
      <c r="J23" s="504"/>
      <c r="K23" s="505">
        <v>4</v>
      </c>
      <c r="L23" s="506"/>
      <c r="M23" s="507"/>
      <c r="N23" s="504">
        <v>5</v>
      </c>
      <c r="O23" s="504"/>
      <c r="P23" s="504"/>
      <c r="Q23" s="504">
        <v>6</v>
      </c>
      <c r="R23" s="504"/>
      <c r="S23" s="504"/>
    </row>
    <row r="24" spans="2:19" ht="12.75">
      <c r="B24" s="24">
        <v>1</v>
      </c>
      <c r="C24" s="485" t="s">
        <v>257</v>
      </c>
      <c r="D24" s="486"/>
      <c r="E24" s="486"/>
      <c r="F24" s="486"/>
      <c r="G24" s="486"/>
      <c r="H24" s="487"/>
      <c r="I24" s="530" t="s">
        <v>258</v>
      </c>
      <c r="J24" s="531"/>
      <c r="K24" s="490">
        <v>3</v>
      </c>
      <c r="L24" s="491"/>
      <c r="M24" s="492"/>
      <c r="N24" s="493">
        <f>Q24/K24</f>
        <v>0</v>
      </c>
      <c r="O24" s="511"/>
      <c r="P24" s="512"/>
      <c r="Q24" s="495">
        <v>0</v>
      </c>
      <c r="R24" s="496"/>
      <c r="S24" s="497"/>
    </row>
    <row r="25" spans="2:19" ht="12.75">
      <c r="B25" s="560" t="s">
        <v>57</v>
      </c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2"/>
      <c r="Q25" s="591">
        <f>SUM(Q24:S24)</f>
        <v>0</v>
      </c>
      <c r="R25" s="592"/>
      <c r="S25" s="593"/>
    </row>
    <row r="26" spans="2:19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33"/>
      <c r="R26" s="233"/>
      <c r="S26" s="233"/>
    </row>
    <row r="27" spans="2:19" ht="12.75">
      <c r="B27" s="594" t="s">
        <v>72</v>
      </c>
      <c r="C27" s="594"/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</row>
    <row r="28" spans="2:19" ht="12.75">
      <c r="B28" s="3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2:19" ht="25.5">
      <c r="B29" s="24" t="s">
        <v>25</v>
      </c>
      <c r="C29" s="504" t="s">
        <v>26</v>
      </c>
      <c r="D29" s="504"/>
      <c r="E29" s="504"/>
      <c r="F29" s="504"/>
      <c r="G29" s="504"/>
      <c r="H29" s="504"/>
      <c r="I29" s="504" t="s">
        <v>28</v>
      </c>
      <c r="J29" s="504"/>
      <c r="K29" s="505" t="s">
        <v>159</v>
      </c>
      <c r="L29" s="506"/>
      <c r="M29" s="507"/>
      <c r="N29" s="504" t="s">
        <v>160</v>
      </c>
      <c r="O29" s="504"/>
      <c r="P29" s="504"/>
      <c r="Q29" s="504" t="s">
        <v>37</v>
      </c>
      <c r="R29" s="504"/>
      <c r="S29" s="504"/>
    </row>
    <row r="30" spans="2:19" ht="12.75">
      <c r="B30" s="24">
        <v>1</v>
      </c>
      <c r="C30" s="504">
        <v>2</v>
      </c>
      <c r="D30" s="504"/>
      <c r="E30" s="504"/>
      <c r="F30" s="504"/>
      <c r="G30" s="504"/>
      <c r="H30" s="504"/>
      <c r="I30" s="504">
        <v>3</v>
      </c>
      <c r="J30" s="504"/>
      <c r="K30" s="505">
        <v>4</v>
      </c>
      <c r="L30" s="506"/>
      <c r="M30" s="507"/>
      <c r="N30" s="504">
        <v>5</v>
      </c>
      <c r="O30" s="504"/>
      <c r="P30" s="504"/>
      <c r="Q30" s="504">
        <v>6</v>
      </c>
      <c r="R30" s="504"/>
      <c r="S30" s="504"/>
    </row>
    <row r="31" spans="2:21" ht="12.75">
      <c r="B31" s="24">
        <v>1</v>
      </c>
      <c r="C31" s="485" t="s">
        <v>177</v>
      </c>
      <c r="D31" s="486"/>
      <c r="E31" s="486"/>
      <c r="F31" s="486"/>
      <c r="G31" s="486"/>
      <c r="H31" s="487"/>
      <c r="I31" s="530" t="s">
        <v>185</v>
      </c>
      <c r="J31" s="531"/>
      <c r="K31" s="508">
        <v>25.92</v>
      </c>
      <c r="L31" s="509"/>
      <c r="M31" s="510"/>
      <c r="N31" s="495">
        <v>87</v>
      </c>
      <c r="O31" s="496"/>
      <c r="P31" s="497"/>
      <c r="Q31" s="495"/>
      <c r="R31" s="496"/>
      <c r="S31" s="497"/>
      <c r="U31">
        <f>K31*N31</f>
        <v>2255.04</v>
      </c>
    </row>
    <row r="32" spans="2:19" ht="12.75">
      <c r="B32" s="560" t="s">
        <v>57</v>
      </c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2"/>
      <c r="Q32" s="591">
        <f>Q31</f>
        <v>0</v>
      </c>
      <c r="R32" s="592"/>
      <c r="S32" s="593"/>
    </row>
    <row r="33" spans="2:19" ht="12.75">
      <c r="B33" s="38"/>
      <c r="C33" s="14"/>
      <c r="D33" s="14"/>
      <c r="E33" s="14"/>
      <c r="F33" s="14"/>
      <c r="G33" s="14"/>
      <c r="H33" s="1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2:19" ht="12.75">
      <c r="B34" s="39"/>
      <c r="D34" s="36" t="s">
        <v>193</v>
      </c>
      <c r="F34" s="30"/>
      <c r="G34" s="136">
        <f>Q18+Q32+Q25</f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2:19" ht="12.75">
      <c r="B35" s="39"/>
      <c r="D35" s="36"/>
      <c r="F35" s="30"/>
      <c r="G35" s="16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2:19" ht="12.75">
      <c r="B36" s="40"/>
      <c r="C36" s="14"/>
      <c r="D36" s="14"/>
      <c r="E36" s="14"/>
      <c r="F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19" ht="12.75">
      <c r="B37" s="10" t="s">
        <v>94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 t="s">
        <v>60</v>
      </c>
      <c r="N37" s="14"/>
      <c r="O37" s="14"/>
      <c r="P37" s="14"/>
      <c r="Q37" s="14"/>
      <c r="R37" s="14"/>
      <c r="S37" s="14"/>
    </row>
    <row r="38" spans="2:19" ht="12.75"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 ht="12.75">
      <c r="B39" s="10" t="s">
        <v>95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 t="s">
        <v>129</v>
      </c>
      <c r="N39" s="14"/>
      <c r="O39" s="14"/>
      <c r="P39" s="31" t="s">
        <v>61</v>
      </c>
      <c r="Q39" s="14"/>
      <c r="S39" s="14"/>
    </row>
    <row r="40" spans="3:8" ht="12.75">
      <c r="C40"/>
      <c r="D40" s="14"/>
      <c r="E40" s="14"/>
      <c r="F40" s="14"/>
      <c r="G40" s="14"/>
      <c r="H40" s="14"/>
    </row>
    <row r="44" spans="2:19" ht="12.75">
      <c r="B44" s="37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3:8" ht="12.75">
      <c r="C45" s="32"/>
      <c r="D45" s="32"/>
      <c r="E45" s="32"/>
      <c r="F45" s="32"/>
      <c r="G45" s="32"/>
      <c r="H45" s="32"/>
    </row>
  </sheetData>
  <sheetProtection/>
  <mergeCells count="64">
    <mergeCell ref="K14:M14"/>
    <mergeCell ref="C17:H17"/>
    <mergeCell ref="I17:J17"/>
    <mergeCell ref="K17:M17"/>
    <mergeCell ref="I15:J15"/>
    <mergeCell ref="K15:M15"/>
    <mergeCell ref="K16:M16"/>
    <mergeCell ref="C15:H15"/>
    <mergeCell ref="F8:M8"/>
    <mergeCell ref="B12:S12"/>
    <mergeCell ref="N14:P14"/>
    <mergeCell ref="Q14:S14"/>
    <mergeCell ref="B3:G3"/>
    <mergeCell ref="F6:M6"/>
    <mergeCell ref="F7:M7"/>
    <mergeCell ref="M2:S3"/>
    <mergeCell ref="C14:H14"/>
    <mergeCell ref="I14:J14"/>
    <mergeCell ref="N15:P15"/>
    <mergeCell ref="Q17:S17"/>
    <mergeCell ref="N17:P17"/>
    <mergeCell ref="N30:P30"/>
    <mergeCell ref="Q15:S15"/>
    <mergeCell ref="B18:P18"/>
    <mergeCell ref="Q18:S18"/>
    <mergeCell ref="Q16:S16"/>
    <mergeCell ref="C30:H30"/>
    <mergeCell ref="C16:H16"/>
    <mergeCell ref="B27:S27"/>
    <mergeCell ref="C29:H29"/>
    <mergeCell ref="I29:J29"/>
    <mergeCell ref="K29:M29"/>
    <mergeCell ref="Q29:S29"/>
    <mergeCell ref="N29:P29"/>
    <mergeCell ref="B32:P32"/>
    <mergeCell ref="Q32:S32"/>
    <mergeCell ref="Q30:S30"/>
    <mergeCell ref="C31:H31"/>
    <mergeCell ref="I31:J31"/>
    <mergeCell ref="K31:M31"/>
    <mergeCell ref="N31:P31"/>
    <mergeCell ref="Q31:S31"/>
    <mergeCell ref="I30:J30"/>
    <mergeCell ref="K30:M30"/>
    <mergeCell ref="K23:M23"/>
    <mergeCell ref="N23:P23"/>
    <mergeCell ref="N16:P16"/>
    <mergeCell ref="I16:J16"/>
    <mergeCell ref="B20:S20"/>
    <mergeCell ref="C22:H22"/>
    <mergeCell ref="I22:J22"/>
    <mergeCell ref="K22:M22"/>
    <mergeCell ref="N22:P22"/>
    <mergeCell ref="Q22:S22"/>
    <mergeCell ref="B25:P25"/>
    <mergeCell ref="Q25:S25"/>
    <mergeCell ref="Q23:S23"/>
    <mergeCell ref="C24:H24"/>
    <mergeCell ref="I24:J24"/>
    <mergeCell ref="K24:M24"/>
    <mergeCell ref="N24:P24"/>
    <mergeCell ref="Q24:S24"/>
    <mergeCell ref="C23:H23"/>
    <mergeCell ref="I23:J23"/>
  </mergeCells>
  <printOptions/>
  <pageMargins left="0.5905511811023623" right="0" top="0.3937007874015748" bottom="0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U38"/>
  <sheetViews>
    <sheetView showGridLines="0" zoomScalePageLayoutView="0" workbookViewId="0" topLeftCell="B4">
      <selection activeCell="E9" sqref="E9"/>
    </sheetView>
  </sheetViews>
  <sheetFormatPr defaultColWidth="9.00390625" defaultRowHeight="12.75" outlineLevelRow="1"/>
  <cols>
    <col min="1" max="1" width="3.25390625" style="0" hidden="1" customWidth="1"/>
    <col min="2" max="2" width="4.75390625" style="33" customWidth="1"/>
    <col min="3" max="6" width="4.75390625" style="8" customWidth="1"/>
    <col min="7" max="7" width="11.125" style="8" customWidth="1"/>
    <col min="8" max="8" width="4.75390625" style="8" customWidth="1"/>
    <col min="9" max="9" width="3.375" style="8" customWidth="1"/>
    <col min="10" max="10" width="5.375" style="8" customWidth="1"/>
    <col min="11" max="11" width="4.75390625" style="8" customWidth="1"/>
    <col min="12" max="12" width="4.625" style="8" customWidth="1"/>
    <col min="13" max="13" width="6.125" style="8" customWidth="1"/>
    <col min="14" max="18" width="4.75390625" style="8" customWidth="1"/>
    <col min="19" max="19" width="9.625" style="8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4"/>
      <c r="M1" s="10" t="s">
        <v>112</v>
      </c>
      <c r="N1" s="10"/>
      <c r="O1" s="10"/>
      <c r="P1" s="10"/>
      <c r="Q1" s="10"/>
      <c r="R1" s="11"/>
      <c r="S1" s="11"/>
      <c r="U1" s="1"/>
    </row>
    <row r="2" spans="2:21" ht="12.75" customHeight="1">
      <c r="B2" s="4"/>
      <c r="M2" s="548" t="s">
        <v>175</v>
      </c>
      <c r="N2" s="548"/>
      <c r="O2" s="548"/>
      <c r="P2" s="548"/>
      <c r="Q2" s="548"/>
      <c r="R2" s="548"/>
      <c r="S2" s="548"/>
      <c r="U2" s="1"/>
    </row>
    <row r="3" spans="2:19" ht="12.75" customHeight="1">
      <c r="B3" s="595"/>
      <c r="C3" s="595"/>
      <c r="D3" s="595"/>
      <c r="E3" s="595"/>
      <c r="F3" s="595"/>
      <c r="G3" s="595"/>
      <c r="M3" s="548"/>
      <c r="N3" s="548"/>
      <c r="O3" s="548"/>
      <c r="P3" s="548"/>
      <c r="Q3" s="548"/>
      <c r="R3" s="548"/>
      <c r="S3" s="548"/>
    </row>
    <row r="4" spans="2:19" ht="12.75">
      <c r="B4" s="4"/>
      <c r="M4" s="41" t="s">
        <v>176</v>
      </c>
      <c r="N4" s="41"/>
      <c r="O4" s="41"/>
      <c r="P4" s="41"/>
      <c r="Q4" s="41"/>
      <c r="R4" s="57"/>
      <c r="S4" s="57"/>
    </row>
    <row r="5" spans="2:19" ht="12.75" customHeight="1">
      <c r="B5" s="4"/>
      <c r="M5" s="41" t="s">
        <v>66</v>
      </c>
      <c r="N5" s="41"/>
      <c r="O5" s="41"/>
      <c r="P5" s="41"/>
      <c r="Q5" s="41"/>
      <c r="R5" s="6"/>
      <c r="S5" s="6"/>
    </row>
    <row r="6" spans="6:13" ht="12.75">
      <c r="F6" s="544" t="s">
        <v>24</v>
      </c>
      <c r="G6" s="544"/>
      <c r="H6" s="544"/>
      <c r="I6" s="544"/>
      <c r="J6" s="544"/>
      <c r="K6" s="544"/>
      <c r="L6" s="544"/>
      <c r="M6" s="544"/>
    </row>
    <row r="7" spans="6:13" ht="12.75">
      <c r="F7" s="544" t="s">
        <v>251</v>
      </c>
      <c r="G7" s="544"/>
      <c r="H7" s="544"/>
      <c r="I7" s="544"/>
      <c r="J7" s="544"/>
      <c r="K7" s="544"/>
      <c r="L7" s="544"/>
      <c r="M7" s="544"/>
    </row>
    <row r="8" spans="6:13" ht="13.5" customHeight="1">
      <c r="F8" s="545" t="s">
        <v>174</v>
      </c>
      <c r="G8" s="545"/>
      <c r="H8" s="545"/>
      <c r="I8" s="545"/>
      <c r="J8" s="545"/>
      <c r="K8" s="545"/>
      <c r="L8" s="545"/>
      <c r="M8" s="545"/>
    </row>
    <row r="9" ht="19.5" customHeight="1"/>
    <row r="10" spans="2:19" ht="5.2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6"/>
      <c r="R10" s="14"/>
      <c r="S10" s="14"/>
    </row>
    <row r="11" spans="2:19" ht="9.75" customHeight="1"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14"/>
      <c r="M11" s="14"/>
      <c r="N11" s="14"/>
      <c r="O11" s="14"/>
      <c r="P11" s="14"/>
      <c r="Q11" s="14"/>
      <c r="R11" s="14"/>
      <c r="S11" s="14"/>
    </row>
    <row r="12" spans="2:19" ht="15.75" customHeight="1">
      <c r="B12" s="594" t="s">
        <v>74</v>
      </c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</row>
    <row r="13" spans="2:19" ht="15.75" customHeigh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35.25" customHeight="1">
      <c r="B14" s="24" t="s">
        <v>25</v>
      </c>
      <c r="C14" s="504" t="s">
        <v>26</v>
      </c>
      <c r="D14" s="504"/>
      <c r="E14" s="504"/>
      <c r="F14" s="504"/>
      <c r="G14" s="504"/>
      <c r="H14" s="504"/>
      <c r="I14" s="504" t="s">
        <v>28</v>
      </c>
      <c r="J14" s="504"/>
      <c r="K14" s="505" t="s">
        <v>159</v>
      </c>
      <c r="L14" s="506"/>
      <c r="M14" s="507"/>
      <c r="N14" s="504" t="s">
        <v>160</v>
      </c>
      <c r="O14" s="504"/>
      <c r="P14" s="504"/>
      <c r="Q14" s="504" t="s">
        <v>37</v>
      </c>
      <c r="R14" s="504"/>
      <c r="S14" s="504"/>
    </row>
    <row r="15" spans="2:19" ht="13.5" customHeight="1">
      <c r="B15" s="24">
        <v>1</v>
      </c>
      <c r="C15" s="504">
        <v>2</v>
      </c>
      <c r="D15" s="504"/>
      <c r="E15" s="504"/>
      <c r="F15" s="504"/>
      <c r="G15" s="504"/>
      <c r="H15" s="504"/>
      <c r="I15" s="504">
        <v>3</v>
      </c>
      <c r="J15" s="504"/>
      <c r="K15" s="505">
        <v>4</v>
      </c>
      <c r="L15" s="506"/>
      <c r="M15" s="507"/>
      <c r="N15" s="504">
        <v>5</v>
      </c>
      <c r="O15" s="504"/>
      <c r="P15" s="504"/>
      <c r="Q15" s="504">
        <v>6</v>
      </c>
      <c r="R15" s="504"/>
      <c r="S15" s="504"/>
    </row>
    <row r="16" spans="2:19" ht="18" customHeight="1">
      <c r="B16" s="24">
        <v>1</v>
      </c>
      <c r="C16" s="485" t="s">
        <v>220</v>
      </c>
      <c r="D16" s="486"/>
      <c r="E16" s="486"/>
      <c r="F16" s="486"/>
      <c r="G16" s="486"/>
      <c r="H16" s="487"/>
      <c r="I16" s="530" t="s">
        <v>227</v>
      </c>
      <c r="J16" s="531"/>
      <c r="K16" s="490" t="s">
        <v>217</v>
      </c>
      <c r="L16" s="491"/>
      <c r="M16" s="492"/>
      <c r="N16" s="490" t="s">
        <v>217</v>
      </c>
      <c r="O16" s="491"/>
      <c r="P16" s="492"/>
      <c r="Q16" s="490"/>
      <c r="R16" s="491"/>
      <c r="S16" s="492"/>
    </row>
    <row r="17" spans="2:19" ht="13.5" customHeight="1">
      <c r="B17" s="560" t="s">
        <v>57</v>
      </c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2"/>
      <c r="Q17" s="591">
        <f>Q16</f>
        <v>0</v>
      </c>
      <c r="R17" s="592"/>
      <c r="S17" s="593"/>
    </row>
    <row r="18" spans="2:19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3"/>
      <c r="R18" s="43"/>
      <c r="S18" s="43"/>
    </row>
    <row r="19" spans="2:19" ht="12.75" outlineLevel="1">
      <c r="B19" s="594" t="s">
        <v>233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</row>
    <row r="20" spans="2:19" ht="12.75" outlineLevel="1"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 ht="25.5" outlineLevel="1">
      <c r="B21" s="24" t="s">
        <v>25</v>
      </c>
      <c r="C21" s="504" t="s">
        <v>26</v>
      </c>
      <c r="D21" s="504"/>
      <c r="E21" s="504"/>
      <c r="F21" s="504"/>
      <c r="G21" s="504"/>
      <c r="H21" s="504"/>
      <c r="I21" s="504" t="s">
        <v>28</v>
      </c>
      <c r="J21" s="504"/>
      <c r="K21" s="505" t="s">
        <v>159</v>
      </c>
      <c r="L21" s="506"/>
      <c r="M21" s="507"/>
      <c r="N21" s="504" t="s">
        <v>160</v>
      </c>
      <c r="O21" s="504"/>
      <c r="P21" s="504"/>
      <c r="Q21" s="504" t="s">
        <v>37</v>
      </c>
      <c r="R21" s="504"/>
      <c r="S21" s="504"/>
    </row>
    <row r="22" spans="2:19" ht="12.75" outlineLevel="1">
      <c r="B22" s="24">
        <v>1</v>
      </c>
      <c r="C22" s="504">
        <v>2</v>
      </c>
      <c r="D22" s="504"/>
      <c r="E22" s="504"/>
      <c r="F22" s="504"/>
      <c r="G22" s="504"/>
      <c r="H22" s="504"/>
      <c r="I22" s="504">
        <v>3</v>
      </c>
      <c r="J22" s="504"/>
      <c r="K22" s="505">
        <v>4</v>
      </c>
      <c r="L22" s="506"/>
      <c r="M22" s="507"/>
      <c r="N22" s="504">
        <v>5</v>
      </c>
      <c r="O22" s="504"/>
      <c r="P22" s="504"/>
      <c r="Q22" s="504">
        <v>6</v>
      </c>
      <c r="R22" s="504"/>
      <c r="S22" s="504"/>
    </row>
    <row r="23" spans="2:21" ht="12.75" outlineLevel="1">
      <c r="B23" s="24">
        <v>1</v>
      </c>
      <c r="C23" s="485" t="s">
        <v>234</v>
      </c>
      <c r="D23" s="486"/>
      <c r="E23" s="486"/>
      <c r="F23" s="486"/>
      <c r="G23" s="486"/>
      <c r="H23" s="487"/>
      <c r="I23" s="530" t="s">
        <v>239</v>
      </c>
      <c r="J23" s="531"/>
      <c r="K23" s="490" t="s">
        <v>217</v>
      </c>
      <c r="L23" s="491"/>
      <c r="M23" s="492"/>
      <c r="N23" s="495" t="s">
        <v>217</v>
      </c>
      <c r="O23" s="496"/>
      <c r="P23" s="497"/>
      <c r="Q23" s="495"/>
      <c r="R23" s="496"/>
      <c r="S23" s="497"/>
      <c r="U23" t="e">
        <f>K23*N23</f>
        <v>#VALUE!</v>
      </c>
    </row>
    <row r="24" spans="2:21" ht="12.75" outlineLevel="1">
      <c r="B24" s="24">
        <v>2</v>
      </c>
      <c r="C24" s="485" t="s">
        <v>236</v>
      </c>
      <c r="D24" s="486"/>
      <c r="E24" s="486"/>
      <c r="F24" s="486"/>
      <c r="G24" s="486"/>
      <c r="H24" s="487"/>
      <c r="I24" s="530" t="s">
        <v>239</v>
      </c>
      <c r="J24" s="531"/>
      <c r="K24" s="490" t="s">
        <v>217</v>
      </c>
      <c r="L24" s="491"/>
      <c r="M24" s="492"/>
      <c r="N24" s="495" t="s">
        <v>217</v>
      </c>
      <c r="O24" s="496"/>
      <c r="P24" s="497"/>
      <c r="Q24" s="495"/>
      <c r="R24" s="496"/>
      <c r="S24" s="497"/>
      <c r="U24" t="e">
        <f>K24*N24</f>
        <v>#VALUE!</v>
      </c>
    </row>
    <row r="25" spans="2:19" ht="12.75" outlineLevel="1">
      <c r="B25" s="560" t="s">
        <v>57</v>
      </c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2"/>
      <c r="Q25" s="591">
        <f>Q23+Q24</f>
        <v>0</v>
      </c>
      <c r="R25" s="592"/>
      <c r="S25" s="593"/>
    </row>
    <row r="26" spans="2:19" ht="12.75">
      <c r="B26" s="38"/>
      <c r="C26" s="14"/>
      <c r="D26" s="14"/>
      <c r="E26" s="14"/>
      <c r="F26" s="14"/>
      <c r="G26" s="14"/>
      <c r="H26" s="14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12.75">
      <c r="B27" s="39"/>
      <c r="D27" s="36" t="s">
        <v>193</v>
      </c>
      <c r="F27" s="30"/>
      <c r="G27" s="136">
        <f>Q17+Q25</f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12.75">
      <c r="B28" s="39"/>
      <c r="D28" s="36"/>
      <c r="F28" s="30"/>
      <c r="G28" s="1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12.75">
      <c r="B29" s="40"/>
      <c r="C29" s="14"/>
      <c r="D29" s="14"/>
      <c r="E29" s="14"/>
      <c r="F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19" ht="12.75">
      <c r="B30" s="10" t="s">
        <v>94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 t="s">
        <v>60</v>
      </c>
      <c r="N30" s="14"/>
      <c r="O30" s="14"/>
      <c r="P30" s="14"/>
      <c r="Q30" s="14"/>
      <c r="R30" s="14"/>
      <c r="S30" s="14"/>
    </row>
    <row r="31" spans="2:19" ht="12.75"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2:19" ht="12.75">
      <c r="B32" s="10" t="s">
        <v>95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 t="s">
        <v>129</v>
      </c>
      <c r="N32" s="14"/>
      <c r="O32" s="14"/>
      <c r="P32" s="31" t="s">
        <v>61</v>
      </c>
      <c r="Q32" s="14"/>
      <c r="S32" s="14"/>
    </row>
    <row r="33" spans="3:8" ht="12.75">
      <c r="C33"/>
      <c r="D33" s="14"/>
      <c r="E33" s="14"/>
      <c r="F33" s="14"/>
      <c r="G33" s="14"/>
      <c r="H33" s="14"/>
    </row>
    <row r="37" spans="2:19" ht="12.75">
      <c r="B37" s="37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3:8" ht="12.75">
      <c r="C38" s="32"/>
      <c r="D38" s="32"/>
      <c r="E38" s="32"/>
      <c r="F38" s="32"/>
      <c r="G38" s="32"/>
      <c r="H38" s="32"/>
    </row>
  </sheetData>
  <sheetProtection/>
  <mergeCells count="46">
    <mergeCell ref="Q22:S22"/>
    <mergeCell ref="C23:H23"/>
    <mergeCell ref="I23:J23"/>
    <mergeCell ref="C24:H24"/>
    <mergeCell ref="I24:J24"/>
    <mergeCell ref="K24:M24"/>
    <mergeCell ref="N24:P24"/>
    <mergeCell ref="Q21:S21"/>
    <mergeCell ref="K23:M23"/>
    <mergeCell ref="N23:P23"/>
    <mergeCell ref="Q24:S24"/>
    <mergeCell ref="B25:P25"/>
    <mergeCell ref="Q25:S25"/>
    <mergeCell ref="C22:H22"/>
    <mergeCell ref="I22:J22"/>
    <mergeCell ref="K22:M22"/>
    <mergeCell ref="N22:P22"/>
    <mergeCell ref="C16:H16"/>
    <mergeCell ref="I16:J16"/>
    <mergeCell ref="K16:M16"/>
    <mergeCell ref="N16:P16"/>
    <mergeCell ref="Q23:S23"/>
    <mergeCell ref="B19:S19"/>
    <mergeCell ref="C21:H21"/>
    <mergeCell ref="I21:J21"/>
    <mergeCell ref="K21:M21"/>
    <mergeCell ref="N21:P21"/>
    <mergeCell ref="Q16:S16"/>
    <mergeCell ref="B17:P17"/>
    <mergeCell ref="Q17:S17"/>
    <mergeCell ref="C14:H14"/>
    <mergeCell ref="I14:J14"/>
    <mergeCell ref="K14:M14"/>
    <mergeCell ref="N14:P14"/>
    <mergeCell ref="Q14:S14"/>
    <mergeCell ref="C15:H15"/>
    <mergeCell ref="I15:J15"/>
    <mergeCell ref="K15:M15"/>
    <mergeCell ref="N15:P15"/>
    <mergeCell ref="Q15:S15"/>
    <mergeCell ref="M2:S3"/>
    <mergeCell ref="B12:S12"/>
    <mergeCell ref="B3:G3"/>
    <mergeCell ref="F6:M6"/>
    <mergeCell ref="F7:M7"/>
    <mergeCell ref="F8:M8"/>
  </mergeCells>
  <printOptions/>
  <pageMargins left="0.5905511811023623" right="0" top="0.3937007874015748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U38"/>
  <sheetViews>
    <sheetView showGridLines="0" zoomScalePageLayoutView="0" workbookViewId="0" topLeftCell="B1">
      <selection activeCell="W14" sqref="W14"/>
    </sheetView>
  </sheetViews>
  <sheetFormatPr defaultColWidth="9.00390625" defaultRowHeight="12.75" outlineLevelRow="1"/>
  <cols>
    <col min="1" max="1" width="3.25390625" style="0" hidden="1" customWidth="1"/>
    <col min="2" max="2" width="4.75390625" style="33" customWidth="1"/>
    <col min="3" max="6" width="4.75390625" style="8" customWidth="1"/>
    <col min="7" max="7" width="11.125" style="8" customWidth="1"/>
    <col min="8" max="8" width="4.75390625" style="8" customWidth="1"/>
    <col min="9" max="9" width="3.375" style="8" customWidth="1"/>
    <col min="10" max="10" width="5.375" style="8" customWidth="1"/>
    <col min="11" max="11" width="4.75390625" style="8" customWidth="1"/>
    <col min="12" max="12" width="4.625" style="8" customWidth="1"/>
    <col min="13" max="13" width="6.125" style="8" customWidth="1"/>
    <col min="14" max="18" width="4.75390625" style="8" customWidth="1"/>
    <col min="19" max="19" width="9.625" style="8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4"/>
      <c r="M1" s="10" t="s">
        <v>112</v>
      </c>
      <c r="N1" s="10"/>
      <c r="O1" s="10"/>
      <c r="P1" s="10"/>
      <c r="Q1" s="10"/>
      <c r="R1" s="11"/>
      <c r="S1" s="11"/>
      <c r="U1" s="1"/>
    </row>
    <row r="2" spans="2:21" ht="12.75" customHeight="1">
      <c r="B2" s="4"/>
      <c r="M2" s="548" t="s">
        <v>175</v>
      </c>
      <c r="N2" s="548"/>
      <c r="O2" s="548"/>
      <c r="P2" s="548"/>
      <c r="Q2" s="548"/>
      <c r="R2" s="548"/>
      <c r="S2" s="548"/>
      <c r="U2" s="1"/>
    </row>
    <row r="3" spans="2:19" ht="12.75" customHeight="1">
      <c r="B3" s="595"/>
      <c r="C3" s="595"/>
      <c r="D3" s="595"/>
      <c r="E3" s="595"/>
      <c r="F3" s="595"/>
      <c r="G3" s="595"/>
      <c r="M3" s="548"/>
      <c r="N3" s="548"/>
      <c r="O3" s="548"/>
      <c r="P3" s="548"/>
      <c r="Q3" s="548"/>
      <c r="R3" s="548"/>
      <c r="S3" s="548"/>
    </row>
    <row r="4" spans="2:19" ht="12.75">
      <c r="B4" s="4"/>
      <c r="M4" s="41" t="s">
        <v>176</v>
      </c>
      <c r="N4" s="41"/>
      <c r="O4" s="41"/>
      <c r="P4" s="41"/>
      <c r="Q4" s="41"/>
      <c r="R4" s="57"/>
      <c r="S4" s="57"/>
    </row>
    <row r="5" spans="2:19" ht="12.75" customHeight="1">
      <c r="B5" s="4"/>
      <c r="M5" s="41" t="s">
        <v>66</v>
      </c>
      <c r="N5" s="41"/>
      <c r="O5" s="41"/>
      <c r="P5" s="41"/>
      <c r="Q5" s="41"/>
      <c r="R5" s="6"/>
      <c r="S5" s="6"/>
    </row>
    <row r="6" spans="6:13" ht="12.75">
      <c r="F6" s="544" t="s">
        <v>24</v>
      </c>
      <c r="G6" s="544"/>
      <c r="H6" s="544"/>
      <c r="I6" s="544"/>
      <c r="J6" s="544"/>
      <c r="K6" s="544"/>
      <c r="L6" s="544"/>
      <c r="M6" s="544"/>
    </row>
    <row r="7" spans="6:13" ht="12.75">
      <c r="F7" s="544" t="s">
        <v>253</v>
      </c>
      <c r="G7" s="544"/>
      <c r="H7" s="544"/>
      <c r="I7" s="544"/>
      <c r="J7" s="544"/>
      <c r="K7" s="544"/>
      <c r="L7" s="544"/>
      <c r="M7" s="544"/>
    </row>
    <row r="8" spans="6:13" ht="13.5" customHeight="1">
      <c r="F8" s="545" t="s">
        <v>174</v>
      </c>
      <c r="G8" s="545"/>
      <c r="H8" s="545"/>
      <c r="I8" s="545"/>
      <c r="J8" s="545"/>
      <c r="K8" s="545"/>
      <c r="L8" s="545"/>
      <c r="M8" s="545"/>
    </row>
    <row r="9" ht="19.5" customHeight="1"/>
    <row r="10" spans="2:19" ht="5.2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6"/>
      <c r="R10" s="14"/>
      <c r="S10" s="14"/>
    </row>
    <row r="11" spans="2:19" ht="9.75" customHeight="1"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14"/>
      <c r="M11" s="14"/>
      <c r="N11" s="14"/>
      <c r="O11" s="14"/>
      <c r="P11" s="14"/>
      <c r="Q11" s="14"/>
      <c r="R11" s="14"/>
      <c r="S11" s="14"/>
    </row>
    <row r="12" spans="2:19" ht="15.75" customHeight="1">
      <c r="B12" s="594" t="s">
        <v>219</v>
      </c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</row>
    <row r="13" spans="2:19" ht="15.75" customHeigh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35.25" customHeight="1">
      <c r="B14" s="24" t="s">
        <v>25</v>
      </c>
      <c r="C14" s="504" t="s">
        <v>26</v>
      </c>
      <c r="D14" s="504"/>
      <c r="E14" s="504"/>
      <c r="F14" s="504"/>
      <c r="G14" s="504"/>
      <c r="H14" s="504"/>
      <c r="I14" s="504" t="s">
        <v>28</v>
      </c>
      <c r="J14" s="504"/>
      <c r="K14" s="505" t="s">
        <v>159</v>
      </c>
      <c r="L14" s="506"/>
      <c r="M14" s="507"/>
      <c r="N14" s="504" t="s">
        <v>160</v>
      </c>
      <c r="O14" s="504"/>
      <c r="P14" s="504"/>
      <c r="Q14" s="504" t="s">
        <v>37</v>
      </c>
      <c r="R14" s="504"/>
      <c r="S14" s="504"/>
    </row>
    <row r="15" spans="2:19" ht="13.5" customHeight="1">
      <c r="B15" s="24">
        <v>1</v>
      </c>
      <c r="C15" s="504">
        <v>2</v>
      </c>
      <c r="D15" s="504"/>
      <c r="E15" s="504"/>
      <c r="F15" s="504"/>
      <c r="G15" s="504"/>
      <c r="H15" s="504"/>
      <c r="I15" s="504">
        <v>3</v>
      </c>
      <c r="J15" s="504"/>
      <c r="K15" s="505">
        <v>4</v>
      </c>
      <c r="L15" s="506"/>
      <c r="M15" s="507"/>
      <c r="N15" s="504">
        <v>5</v>
      </c>
      <c r="O15" s="504"/>
      <c r="P15" s="504"/>
      <c r="Q15" s="504">
        <v>6</v>
      </c>
      <c r="R15" s="504"/>
      <c r="S15" s="504"/>
    </row>
    <row r="16" spans="2:19" ht="18" customHeight="1">
      <c r="B16" s="24">
        <v>1</v>
      </c>
      <c r="C16" s="485" t="s">
        <v>235</v>
      </c>
      <c r="D16" s="486"/>
      <c r="E16" s="486"/>
      <c r="F16" s="486"/>
      <c r="G16" s="486"/>
      <c r="H16" s="487"/>
      <c r="I16" s="530" t="s">
        <v>240</v>
      </c>
      <c r="J16" s="531"/>
      <c r="K16" s="490" t="s">
        <v>217</v>
      </c>
      <c r="L16" s="491"/>
      <c r="M16" s="492"/>
      <c r="N16" s="490" t="s">
        <v>217</v>
      </c>
      <c r="O16" s="491"/>
      <c r="P16" s="492"/>
      <c r="Q16" s="490"/>
      <c r="R16" s="491"/>
      <c r="S16" s="492"/>
    </row>
    <row r="17" spans="2:19" ht="13.5" customHeight="1">
      <c r="B17" s="560" t="s">
        <v>57</v>
      </c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2"/>
      <c r="Q17" s="591">
        <f>Q16</f>
        <v>0</v>
      </c>
      <c r="R17" s="592"/>
      <c r="S17" s="593"/>
    </row>
    <row r="18" spans="2:19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3"/>
      <c r="R18" s="43"/>
      <c r="S18" s="43"/>
    </row>
    <row r="19" spans="2:19" ht="12.75" hidden="1" outlineLevel="1">
      <c r="B19" s="594" t="s">
        <v>72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594"/>
      <c r="S19" s="594"/>
    </row>
    <row r="20" spans="2:19" ht="12.75" hidden="1" outlineLevel="1">
      <c r="B20" s="3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 ht="25.5" hidden="1" outlineLevel="1">
      <c r="B21" s="24" t="s">
        <v>25</v>
      </c>
      <c r="C21" s="504" t="s">
        <v>26</v>
      </c>
      <c r="D21" s="504"/>
      <c r="E21" s="504"/>
      <c r="F21" s="504"/>
      <c r="G21" s="504"/>
      <c r="H21" s="504"/>
      <c r="I21" s="504" t="s">
        <v>28</v>
      </c>
      <c r="J21" s="504"/>
      <c r="K21" s="505" t="s">
        <v>159</v>
      </c>
      <c r="L21" s="506"/>
      <c r="M21" s="507"/>
      <c r="N21" s="504" t="s">
        <v>160</v>
      </c>
      <c r="O21" s="504"/>
      <c r="P21" s="504"/>
      <c r="Q21" s="504" t="s">
        <v>37</v>
      </c>
      <c r="R21" s="504"/>
      <c r="S21" s="504"/>
    </row>
    <row r="22" spans="2:19" ht="12.75" hidden="1" outlineLevel="1">
      <c r="B22" s="24">
        <v>1</v>
      </c>
      <c r="C22" s="504">
        <v>2</v>
      </c>
      <c r="D22" s="504"/>
      <c r="E22" s="504"/>
      <c r="F22" s="504"/>
      <c r="G22" s="504"/>
      <c r="H22" s="504"/>
      <c r="I22" s="504">
        <v>3</v>
      </c>
      <c r="J22" s="504"/>
      <c r="K22" s="505">
        <v>4</v>
      </c>
      <c r="L22" s="506"/>
      <c r="M22" s="507"/>
      <c r="N22" s="504">
        <v>5</v>
      </c>
      <c r="O22" s="504"/>
      <c r="P22" s="504"/>
      <c r="Q22" s="504">
        <v>6</v>
      </c>
      <c r="R22" s="504"/>
      <c r="S22" s="504"/>
    </row>
    <row r="23" spans="2:21" ht="12.75" hidden="1" outlineLevel="1">
      <c r="B23" s="24">
        <v>1</v>
      </c>
      <c r="C23" s="485" t="s">
        <v>177</v>
      </c>
      <c r="D23" s="486"/>
      <c r="E23" s="486"/>
      <c r="F23" s="486"/>
      <c r="G23" s="486"/>
      <c r="H23" s="487"/>
      <c r="I23" s="530" t="s">
        <v>78</v>
      </c>
      <c r="J23" s="531"/>
      <c r="K23" s="490">
        <v>10</v>
      </c>
      <c r="L23" s="491"/>
      <c r="M23" s="492"/>
      <c r="N23" s="495">
        <v>87</v>
      </c>
      <c r="O23" s="496"/>
      <c r="P23" s="497"/>
      <c r="Q23" s="495"/>
      <c r="R23" s="496"/>
      <c r="S23" s="497"/>
      <c r="U23">
        <f>K23*N23</f>
        <v>870</v>
      </c>
    </row>
    <row r="24" spans="2:19" ht="12.75" hidden="1" outlineLevel="1">
      <c r="B24" s="24">
        <v>2</v>
      </c>
      <c r="C24" s="485" t="s">
        <v>218</v>
      </c>
      <c r="D24" s="486"/>
      <c r="E24" s="486"/>
      <c r="F24" s="486"/>
      <c r="G24" s="486"/>
      <c r="H24" s="487"/>
      <c r="I24" s="530" t="s">
        <v>78</v>
      </c>
      <c r="J24" s="531"/>
      <c r="K24" s="490" t="s">
        <v>217</v>
      </c>
      <c r="L24" s="491"/>
      <c r="M24" s="492"/>
      <c r="N24" s="495" t="s">
        <v>217</v>
      </c>
      <c r="O24" s="496"/>
      <c r="P24" s="497"/>
      <c r="Q24" s="495"/>
      <c r="R24" s="496"/>
      <c r="S24" s="497"/>
    </row>
    <row r="25" spans="2:19" ht="12.75" hidden="1" outlineLevel="1">
      <c r="B25" s="560" t="s">
        <v>57</v>
      </c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2"/>
      <c r="Q25" s="591">
        <f>SUM(Q23:S24)</f>
        <v>0</v>
      </c>
      <c r="R25" s="592"/>
      <c r="S25" s="593"/>
    </row>
    <row r="26" spans="2:19" ht="12.75" collapsed="1">
      <c r="B26" s="38"/>
      <c r="C26" s="14"/>
      <c r="D26" s="14"/>
      <c r="E26" s="14"/>
      <c r="F26" s="14"/>
      <c r="G26" s="14"/>
      <c r="H26" s="14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12.75">
      <c r="B27" s="39"/>
      <c r="D27" s="36" t="s">
        <v>193</v>
      </c>
      <c r="F27" s="30"/>
      <c r="G27" s="136">
        <f>Q17+Q25</f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12.75">
      <c r="B28" s="39"/>
      <c r="D28" s="36"/>
      <c r="F28" s="30"/>
      <c r="G28" s="1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12.75">
      <c r="B29" s="40"/>
      <c r="C29" s="14"/>
      <c r="D29" s="14"/>
      <c r="E29" s="14"/>
      <c r="F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19" ht="12.75">
      <c r="B30" s="10" t="s">
        <v>94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 t="s">
        <v>60</v>
      </c>
      <c r="N30" s="14"/>
      <c r="O30" s="14"/>
      <c r="P30" s="14"/>
      <c r="Q30" s="14"/>
      <c r="R30" s="14"/>
      <c r="S30" s="14"/>
    </row>
    <row r="31" spans="2:19" ht="12.75"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2:19" ht="12.75">
      <c r="B32" s="10" t="s">
        <v>95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 t="s">
        <v>129</v>
      </c>
      <c r="N32" s="14"/>
      <c r="O32" s="14"/>
      <c r="P32" s="31" t="s">
        <v>61</v>
      </c>
      <c r="Q32" s="14"/>
      <c r="S32" s="14"/>
    </row>
    <row r="33" spans="3:8" ht="12.75">
      <c r="C33"/>
      <c r="D33" s="14"/>
      <c r="E33" s="14"/>
      <c r="F33" s="14"/>
      <c r="G33" s="14"/>
      <c r="H33" s="14"/>
    </row>
    <row r="37" spans="2:19" ht="12.75">
      <c r="B37" s="37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3:8" ht="12.75">
      <c r="C38" s="32"/>
      <c r="D38" s="32"/>
      <c r="E38" s="32"/>
      <c r="F38" s="32"/>
      <c r="G38" s="32"/>
      <c r="H38" s="32"/>
    </row>
  </sheetData>
  <sheetProtection/>
  <mergeCells count="46">
    <mergeCell ref="Q22:S22"/>
    <mergeCell ref="C23:H23"/>
    <mergeCell ref="I23:J23"/>
    <mergeCell ref="C24:H24"/>
    <mergeCell ref="I24:J24"/>
    <mergeCell ref="K24:M24"/>
    <mergeCell ref="N24:P24"/>
    <mergeCell ref="Q21:S21"/>
    <mergeCell ref="K23:M23"/>
    <mergeCell ref="N23:P23"/>
    <mergeCell ref="Q24:S24"/>
    <mergeCell ref="B25:P25"/>
    <mergeCell ref="Q25:S25"/>
    <mergeCell ref="C22:H22"/>
    <mergeCell ref="I22:J22"/>
    <mergeCell ref="K22:M22"/>
    <mergeCell ref="N22:P22"/>
    <mergeCell ref="C16:H16"/>
    <mergeCell ref="I16:J16"/>
    <mergeCell ref="K16:M16"/>
    <mergeCell ref="N16:P16"/>
    <mergeCell ref="Q23:S23"/>
    <mergeCell ref="B19:S19"/>
    <mergeCell ref="C21:H21"/>
    <mergeCell ref="I21:J21"/>
    <mergeCell ref="K21:M21"/>
    <mergeCell ref="N21:P21"/>
    <mergeCell ref="Q16:S16"/>
    <mergeCell ref="B17:P17"/>
    <mergeCell ref="Q17:S17"/>
    <mergeCell ref="C14:H14"/>
    <mergeCell ref="I14:J14"/>
    <mergeCell ref="K14:M14"/>
    <mergeCell ref="N14:P14"/>
    <mergeCell ref="Q14:S14"/>
    <mergeCell ref="C15:H15"/>
    <mergeCell ref="I15:J15"/>
    <mergeCell ref="K15:M15"/>
    <mergeCell ref="N15:P15"/>
    <mergeCell ref="Q15:S15"/>
    <mergeCell ref="M2:S3"/>
    <mergeCell ref="B12:S12"/>
    <mergeCell ref="B3:G3"/>
    <mergeCell ref="F6:M6"/>
    <mergeCell ref="F7:M7"/>
    <mergeCell ref="F8:M8"/>
  </mergeCells>
  <printOptions/>
  <pageMargins left="0.5905511811023623" right="0" top="0.3937007874015748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1"/>
  <sheetViews>
    <sheetView tabSelected="1" view="pageBreakPreview" zoomScale="60" zoomScalePageLayoutView="0" workbookViewId="0" topLeftCell="A1">
      <selection activeCell="U36" sqref="U36"/>
    </sheetView>
  </sheetViews>
  <sheetFormatPr defaultColWidth="9.00390625" defaultRowHeight="12.75" outlineLevelRow="1"/>
  <cols>
    <col min="1" max="1" width="4.75390625" style="407" customWidth="1"/>
    <col min="2" max="5" width="4.75390625" style="256" customWidth="1"/>
    <col min="6" max="6" width="17.75390625" style="256" customWidth="1"/>
    <col min="7" max="7" width="4.75390625" style="256" customWidth="1"/>
    <col min="8" max="8" width="3.375" style="256" customWidth="1"/>
    <col min="9" max="9" width="5.375" style="256" customWidth="1"/>
    <col min="10" max="10" width="4.75390625" style="256" customWidth="1"/>
    <col min="11" max="11" width="4.625" style="256" customWidth="1"/>
    <col min="12" max="12" width="6.125" style="256" customWidth="1"/>
    <col min="13" max="13" width="7.75390625" style="256" customWidth="1"/>
    <col min="14" max="16" width="4.75390625" style="256" customWidth="1"/>
    <col min="17" max="17" width="10.75390625" style="256" customWidth="1"/>
    <col min="18" max="18" width="0.6171875" style="6" customWidth="1"/>
    <col min="19" max="19" width="10.125" style="0" customWidth="1"/>
    <col min="20" max="20" width="19.625" style="0" customWidth="1"/>
  </cols>
  <sheetData>
    <row r="1" spans="1:20" ht="12.75">
      <c r="A1" s="372"/>
      <c r="L1" s="372" t="s">
        <v>112</v>
      </c>
      <c r="M1" s="372"/>
      <c r="N1" s="372"/>
      <c r="O1" s="372"/>
      <c r="P1" s="372"/>
      <c r="Q1" s="373"/>
      <c r="R1" s="57"/>
      <c r="T1" s="1"/>
    </row>
    <row r="2" spans="1:20" ht="12.75">
      <c r="A2" s="372"/>
      <c r="L2" s="418" t="s">
        <v>175</v>
      </c>
      <c r="M2" s="418"/>
      <c r="N2" s="418"/>
      <c r="O2" s="418"/>
      <c r="P2" s="418"/>
      <c r="Q2" s="418"/>
      <c r="R2" s="418"/>
      <c r="T2" s="1"/>
    </row>
    <row r="3" spans="1:18" ht="12.75">
      <c r="A3" s="548"/>
      <c r="B3" s="548"/>
      <c r="C3" s="548"/>
      <c r="D3" s="548"/>
      <c r="E3" s="548"/>
      <c r="F3" s="548"/>
      <c r="L3" s="418"/>
      <c r="M3" s="418"/>
      <c r="N3" s="418"/>
      <c r="O3" s="418"/>
      <c r="P3" s="418"/>
      <c r="Q3" s="418"/>
      <c r="R3" s="418"/>
    </row>
    <row r="4" spans="1:18" ht="12.75">
      <c r="A4" s="372"/>
      <c r="L4" s="372" t="s">
        <v>176</v>
      </c>
      <c r="M4" s="372"/>
      <c r="N4" s="372"/>
      <c r="O4" s="372"/>
      <c r="P4" s="372"/>
      <c r="Q4" s="373"/>
      <c r="R4" s="57"/>
    </row>
    <row r="5" spans="1:16" ht="12.75">
      <c r="A5" s="372"/>
      <c r="L5" s="372" t="s">
        <v>66</v>
      </c>
      <c r="M5" s="372"/>
      <c r="N5" s="372"/>
      <c r="O5" s="372"/>
      <c r="P5" s="372"/>
    </row>
    <row r="6" spans="5:12" ht="12.75">
      <c r="E6" s="544" t="s">
        <v>24</v>
      </c>
      <c r="F6" s="544"/>
      <c r="G6" s="544"/>
      <c r="H6" s="544"/>
      <c r="I6" s="544"/>
      <c r="J6" s="544"/>
      <c r="K6" s="544"/>
      <c r="L6" s="544"/>
    </row>
    <row r="7" spans="5:12" ht="12.75">
      <c r="E7" s="544" t="s">
        <v>458</v>
      </c>
      <c r="F7" s="544"/>
      <c r="G7" s="544"/>
      <c r="H7" s="544"/>
      <c r="I7" s="544"/>
      <c r="J7" s="544"/>
      <c r="K7" s="544"/>
      <c r="L7" s="544"/>
    </row>
    <row r="8" spans="5:18" ht="12.75">
      <c r="E8" s="545" t="s">
        <v>174</v>
      </c>
      <c r="F8" s="545"/>
      <c r="G8" s="545"/>
      <c r="H8" s="545"/>
      <c r="I8" s="545"/>
      <c r="J8" s="545"/>
      <c r="K8" s="545"/>
      <c r="L8" s="545"/>
      <c r="R8" s="256"/>
    </row>
    <row r="9" spans="1:18" ht="12.75">
      <c r="A9" s="545" t="s">
        <v>98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</row>
    <row r="10" spans="1:20" ht="25.5">
      <c r="A10" s="409" t="s">
        <v>25</v>
      </c>
      <c r="B10" s="505" t="s">
        <v>26</v>
      </c>
      <c r="C10" s="506"/>
      <c r="D10" s="506"/>
      <c r="E10" s="506"/>
      <c r="F10" s="506"/>
      <c r="G10" s="506"/>
      <c r="H10" s="507"/>
      <c r="I10" s="505" t="s">
        <v>28</v>
      </c>
      <c r="J10" s="506"/>
      <c r="K10" s="506"/>
      <c r="L10" s="506"/>
      <c r="M10" s="506"/>
      <c r="N10" s="507"/>
      <c r="O10" s="505" t="s">
        <v>27</v>
      </c>
      <c r="P10" s="506"/>
      <c r="Q10" s="506"/>
      <c r="R10" s="507"/>
      <c r="S10" s="3"/>
      <c r="T10" s="3"/>
    </row>
    <row r="11" spans="1:20" ht="12.75">
      <c r="A11" s="406">
        <v>1</v>
      </c>
      <c r="B11" s="505">
        <v>2</v>
      </c>
      <c r="C11" s="506"/>
      <c r="D11" s="506"/>
      <c r="E11" s="506"/>
      <c r="F11" s="506"/>
      <c r="G11" s="506"/>
      <c r="H11" s="507"/>
      <c r="I11" s="505">
        <v>3</v>
      </c>
      <c r="J11" s="506"/>
      <c r="K11" s="506"/>
      <c r="L11" s="506"/>
      <c r="M11" s="506"/>
      <c r="N11" s="507"/>
      <c r="O11" s="505">
        <v>4</v>
      </c>
      <c r="P11" s="506"/>
      <c r="Q11" s="506"/>
      <c r="R11" s="507"/>
      <c r="S11" s="3"/>
      <c r="T11" s="3"/>
    </row>
    <row r="12" spans="1:20" ht="12.75">
      <c r="A12" s="261">
        <v>1</v>
      </c>
      <c r="B12" s="563" t="s">
        <v>200</v>
      </c>
      <c r="C12" s="564"/>
      <c r="D12" s="564"/>
      <c r="E12" s="564"/>
      <c r="F12" s="564"/>
      <c r="G12" s="564"/>
      <c r="H12" s="565"/>
      <c r="I12" s="566"/>
      <c r="J12" s="567"/>
      <c r="K12" s="567"/>
      <c r="L12" s="567"/>
      <c r="M12" s="567"/>
      <c r="N12" s="568"/>
      <c r="O12" s="569">
        <v>2354600</v>
      </c>
      <c r="P12" s="570"/>
      <c r="Q12" s="570"/>
      <c r="R12" s="571"/>
      <c r="S12" s="3"/>
      <c r="T12" s="3"/>
    </row>
    <row r="13" spans="1:20" ht="12.75">
      <c r="A13" s="261">
        <v>2</v>
      </c>
      <c r="B13" s="563" t="s">
        <v>208</v>
      </c>
      <c r="C13" s="564"/>
      <c r="D13" s="564"/>
      <c r="E13" s="564"/>
      <c r="F13" s="564"/>
      <c r="G13" s="564"/>
      <c r="H13" s="565"/>
      <c r="I13" s="566"/>
      <c r="J13" s="567"/>
      <c r="K13" s="567"/>
      <c r="L13" s="567"/>
      <c r="M13" s="567"/>
      <c r="N13" s="568"/>
      <c r="O13" s="569">
        <v>597418</v>
      </c>
      <c r="P13" s="570"/>
      <c r="Q13" s="570"/>
      <c r="R13" s="571"/>
      <c r="S13" s="3"/>
      <c r="T13" s="3"/>
    </row>
    <row r="14" spans="1:20" ht="12.75">
      <c r="A14" s="261">
        <v>3</v>
      </c>
      <c r="B14" s="563" t="s">
        <v>201</v>
      </c>
      <c r="C14" s="564"/>
      <c r="D14" s="564"/>
      <c r="E14" s="564"/>
      <c r="F14" s="564"/>
      <c r="G14" s="564"/>
      <c r="H14" s="565"/>
      <c r="I14" s="566"/>
      <c r="J14" s="567"/>
      <c r="K14" s="567"/>
      <c r="L14" s="567"/>
      <c r="M14" s="567"/>
      <c r="N14" s="568"/>
      <c r="O14" s="569">
        <v>666800</v>
      </c>
      <c r="P14" s="570"/>
      <c r="Q14" s="570"/>
      <c r="R14" s="571"/>
      <c r="S14" s="3"/>
      <c r="T14" s="3"/>
    </row>
    <row r="15" spans="1:20" ht="12.75">
      <c r="A15" s="261">
        <v>4</v>
      </c>
      <c r="B15" s="563" t="s">
        <v>209</v>
      </c>
      <c r="C15" s="564"/>
      <c r="D15" s="564"/>
      <c r="E15" s="564"/>
      <c r="F15" s="564"/>
      <c r="G15" s="564"/>
      <c r="H15" s="565"/>
      <c r="I15" s="566"/>
      <c r="J15" s="567"/>
      <c r="K15" s="567"/>
      <c r="L15" s="567"/>
      <c r="M15" s="567"/>
      <c r="N15" s="568"/>
      <c r="O15" s="569">
        <v>213051</v>
      </c>
      <c r="P15" s="570"/>
      <c r="Q15" s="570"/>
      <c r="R15" s="571"/>
      <c r="S15" s="3"/>
      <c r="T15" s="3"/>
    </row>
    <row r="16" spans="1:20" ht="12.75">
      <c r="A16" s="415"/>
      <c r="B16" s="537" t="s">
        <v>100</v>
      </c>
      <c r="C16" s="538"/>
      <c r="D16" s="538"/>
      <c r="E16" s="538"/>
      <c r="F16" s="538"/>
      <c r="G16" s="538"/>
      <c r="H16" s="539"/>
      <c r="I16" s="498"/>
      <c r="J16" s="499"/>
      <c r="K16" s="499"/>
      <c r="L16" s="499"/>
      <c r="M16" s="499"/>
      <c r="N16" s="500"/>
      <c r="O16" s="540">
        <f>SUM(O12:R15)</f>
        <v>3831869</v>
      </c>
      <c r="P16" s="541"/>
      <c r="Q16" s="541"/>
      <c r="R16" s="542"/>
      <c r="S16" s="3"/>
      <c r="T16" s="3"/>
    </row>
    <row r="17" spans="1:18" ht="12.75">
      <c r="A17" s="256"/>
      <c r="R17" s="256"/>
    </row>
    <row r="18" spans="1:18" ht="12.75">
      <c r="A18" s="545" t="s">
        <v>101</v>
      </c>
      <c r="B18" s="545"/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</row>
    <row r="19" spans="1:18" ht="12.75">
      <c r="A19" s="256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</row>
    <row r="20" spans="1:20" ht="25.5">
      <c r="A20" s="409" t="s">
        <v>25</v>
      </c>
      <c r="B20" s="505" t="s">
        <v>26</v>
      </c>
      <c r="C20" s="506"/>
      <c r="D20" s="506"/>
      <c r="E20" s="506"/>
      <c r="F20" s="506"/>
      <c r="G20" s="506"/>
      <c r="H20" s="507"/>
      <c r="I20" s="505" t="s">
        <v>28</v>
      </c>
      <c r="J20" s="506"/>
      <c r="K20" s="506"/>
      <c r="L20" s="506"/>
      <c r="M20" s="506"/>
      <c r="N20" s="507"/>
      <c r="O20" s="505" t="s">
        <v>27</v>
      </c>
      <c r="P20" s="506"/>
      <c r="Q20" s="506"/>
      <c r="R20" s="507"/>
      <c r="S20" s="3"/>
      <c r="T20" s="3"/>
    </row>
    <row r="21" spans="1:20" ht="12.75">
      <c r="A21" s="406">
        <v>1</v>
      </c>
      <c r="B21" s="505">
        <v>2</v>
      </c>
      <c r="C21" s="506"/>
      <c r="D21" s="506"/>
      <c r="E21" s="506"/>
      <c r="F21" s="506"/>
      <c r="G21" s="506"/>
      <c r="H21" s="507"/>
      <c r="I21" s="505">
        <v>3</v>
      </c>
      <c r="J21" s="506"/>
      <c r="K21" s="506"/>
      <c r="L21" s="506"/>
      <c r="M21" s="506"/>
      <c r="N21" s="507"/>
      <c r="O21" s="505">
        <v>4</v>
      </c>
      <c r="P21" s="506"/>
      <c r="Q21" s="506"/>
      <c r="R21" s="507"/>
      <c r="S21" s="3"/>
      <c r="T21" s="248">
        <f>O16+O26</f>
        <v>5094890</v>
      </c>
    </row>
    <row r="22" spans="1:20" ht="12.75">
      <c r="A22" s="261">
        <v>1</v>
      </c>
      <c r="B22" s="485" t="s">
        <v>202</v>
      </c>
      <c r="C22" s="486"/>
      <c r="D22" s="486"/>
      <c r="E22" s="486"/>
      <c r="F22" s="486"/>
      <c r="G22" s="486"/>
      <c r="H22" s="487"/>
      <c r="I22" s="566"/>
      <c r="J22" s="567"/>
      <c r="K22" s="567"/>
      <c r="L22" s="567"/>
      <c r="M22" s="567"/>
      <c r="N22" s="568"/>
      <c r="O22" s="569">
        <v>711090</v>
      </c>
      <c r="P22" s="570"/>
      <c r="Q22" s="570"/>
      <c r="R22" s="571"/>
      <c r="S22" s="3"/>
      <c r="T22" s="3"/>
    </row>
    <row r="23" spans="1:20" ht="12.75">
      <c r="A23" s="261">
        <v>2</v>
      </c>
      <c r="B23" s="485" t="s">
        <v>210</v>
      </c>
      <c r="C23" s="486"/>
      <c r="D23" s="486"/>
      <c r="E23" s="486"/>
      <c r="F23" s="486"/>
      <c r="G23" s="486"/>
      <c r="H23" s="487"/>
      <c r="I23" s="566"/>
      <c r="J23" s="567"/>
      <c r="K23" s="567"/>
      <c r="L23" s="567"/>
      <c r="M23" s="567"/>
      <c r="N23" s="568"/>
      <c r="O23" s="569">
        <v>258482</v>
      </c>
      <c r="P23" s="570"/>
      <c r="Q23" s="570"/>
      <c r="R23" s="571"/>
      <c r="S23" s="3"/>
      <c r="T23" s="3"/>
    </row>
    <row r="24" spans="1:20" ht="12.75">
      <c r="A24" s="261">
        <v>3</v>
      </c>
      <c r="B24" s="485" t="s">
        <v>203</v>
      </c>
      <c r="C24" s="486"/>
      <c r="D24" s="486"/>
      <c r="E24" s="486"/>
      <c r="F24" s="486"/>
      <c r="G24" s="486"/>
      <c r="H24" s="487"/>
      <c r="I24" s="566"/>
      <c r="J24" s="567"/>
      <c r="K24" s="567"/>
      <c r="L24" s="567"/>
      <c r="M24" s="567"/>
      <c r="N24" s="568"/>
      <c r="O24" s="569">
        <v>201270</v>
      </c>
      <c r="P24" s="570"/>
      <c r="Q24" s="570"/>
      <c r="R24" s="571"/>
      <c r="S24" s="3"/>
      <c r="T24" s="3"/>
    </row>
    <row r="25" spans="1:20" ht="12.75">
      <c r="A25" s="261">
        <v>4</v>
      </c>
      <c r="B25" s="485" t="s">
        <v>211</v>
      </c>
      <c r="C25" s="486"/>
      <c r="D25" s="486"/>
      <c r="E25" s="486"/>
      <c r="F25" s="486"/>
      <c r="G25" s="486"/>
      <c r="H25" s="487"/>
      <c r="I25" s="566"/>
      <c r="J25" s="567"/>
      <c r="K25" s="567"/>
      <c r="L25" s="567"/>
      <c r="M25" s="567"/>
      <c r="N25" s="568"/>
      <c r="O25" s="569">
        <v>92179</v>
      </c>
      <c r="P25" s="570"/>
      <c r="Q25" s="570"/>
      <c r="R25" s="571"/>
      <c r="S25" s="3"/>
      <c r="T25" s="3"/>
    </row>
    <row r="26" spans="1:20" ht="12.75">
      <c r="A26" s="415"/>
      <c r="B26" s="537" t="s">
        <v>100</v>
      </c>
      <c r="C26" s="538"/>
      <c r="D26" s="538"/>
      <c r="E26" s="538"/>
      <c r="F26" s="538"/>
      <c r="G26" s="538"/>
      <c r="H26" s="539"/>
      <c r="I26" s="498"/>
      <c r="J26" s="499"/>
      <c r="K26" s="499"/>
      <c r="L26" s="499"/>
      <c r="M26" s="499"/>
      <c r="N26" s="500"/>
      <c r="O26" s="540">
        <f>SUM(O22:R25)</f>
        <v>1263021</v>
      </c>
      <c r="P26" s="541"/>
      <c r="Q26" s="541"/>
      <c r="R26" s="542"/>
      <c r="S26" s="3"/>
      <c r="T26" s="3"/>
    </row>
    <row r="27" spans="1:20" ht="12.75">
      <c r="A27" s="306"/>
      <c r="B27" s="374"/>
      <c r="C27" s="374"/>
      <c r="D27" s="374"/>
      <c r="E27" s="374"/>
      <c r="F27" s="374"/>
      <c r="G27" s="374"/>
      <c r="H27" s="374"/>
      <c r="I27" s="306"/>
      <c r="J27" s="306"/>
      <c r="K27" s="306"/>
      <c r="L27" s="306"/>
      <c r="M27" s="306"/>
      <c r="N27" s="306"/>
      <c r="O27" s="413"/>
      <c r="P27" s="413"/>
      <c r="Q27" s="413"/>
      <c r="R27" s="413"/>
      <c r="S27" s="3"/>
      <c r="T27" s="3"/>
    </row>
    <row r="28" spans="1:20" ht="12.75">
      <c r="A28" s="256"/>
      <c r="R28" s="256"/>
      <c r="S28" s="3"/>
      <c r="T28" s="3"/>
    </row>
    <row r="29" spans="1:20" ht="12.75">
      <c r="A29" s="513" t="s">
        <v>130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3"/>
      <c r="T29" s="3"/>
    </row>
    <row r="30" spans="1:20" ht="12.7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4"/>
      <c r="P30" s="305"/>
      <c r="Q30" s="263"/>
      <c r="R30" s="263"/>
      <c r="S30" s="3"/>
      <c r="T30" s="3"/>
    </row>
    <row r="31" spans="1:20" ht="25.5">
      <c r="A31" s="406" t="s">
        <v>25</v>
      </c>
      <c r="B31" s="505" t="s">
        <v>26</v>
      </c>
      <c r="C31" s="506"/>
      <c r="D31" s="506"/>
      <c r="E31" s="506"/>
      <c r="F31" s="506"/>
      <c r="G31" s="506"/>
      <c r="H31" s="507"/>
      <c r="I31" s="505" t="s">
        <v>28</v>
      </c>
      <c r="J31" s="507"/>
      <c r="K31" s="505" t="s">
        <v>116</v>
      </c>
      <c r="L31" s="506"/>
      <c r="M31" s="506"/>
      <c r="N31" s="506"/>
      <c r="O31" s="506"/>
      <c r="P31" s="506"/>
      <c r="Q31" s="506"/>
      <c r="R31" s="507"/>
      <c r="S31" s="3"/>
      <c r="T31" s="3"/>
    </row>
    <row r="32" spans="1:20" ht="12.75">
      <c r="A32" s="406">
        <v>1</v>
      </c>
      <c r="B32" s="505">
        <v>2</v>
      </c>
      <c r="C32" s="506"/>
      <c r="D32" s="506"/>
      <c r="E32" s="506"/>
      <c r="F32" s="506"/>
      <c r="G32" s="506"/>
      <c r="H32" s="507"/>
      <c r="I32" s="505">
        <v>3</v>
      </c>
      <c r="J32" s="507"/>
      <c r="K32" s="505">
        <v>4</v>
      </c>
      <c r="L32" s="506"/>
      <c r="M32" s="506"/>
      <c r="N32" s="506"/>
      <c r="O32" s="506"/>
      <c r="P32" s="506"/>
      <c r="Q32" s="506"/>
      <c r="R32" s="507"/>
      <c r="S32" s="3"/>
      <c r="T32" s="3"/>
    </row>
    <row r="33" spans="1:20" ht="12.75">
      <c r="A33" s="406">
        <v>1</v>
      </c>
      <c r="B33" s="485" t="s">
        <v>265</v>
      </c>
      <c r="C33" s="486"/>
      <c r="D33" s="486"/>
      <c r="E33" s="486"/>
      <c r="F33" s="486"/>
      <c r="G33" s="486"/>
      <c r="H33" s="487"/>
      <c r="I33" s="530"/>
      <c r="J33" s="531"/>
      <c r="K33" s="532">
        <v>52720</v>
      </c>
      <c r="L33" s="533"/>
      <c r="M33" s="533"/>
      <c r="N33" s="533"/>
      <c r="O33" s="533"/>
      <c r="P33" s="533"/>
      <c r="Q33" s="533"/>
      <c r="R33" s="534"/>
      <c r="S33" s="3"/>
      <c r="T33" s="3"/>
    </row>
    <row r="34" spans="1:20" ht="12.75">
      <c r="A34" s="406"/>
      <c r="B34" s="521" t="s">
        <v>57</v>
      </c>
      <c r="C34" s="522"/>
      <c r="D34" s="522"/>
      <c r="E34" s="522"/>
      <c r="F34" s="522"/>
      <c r="G34" s="522"/>
      <c r="H34" s="522"/>
      <c r="I34" s="522"/>
      <c r="J34" s="522"/>
      <c r="K34" s="535">
        <f>K33</f>
        <v>52720</v>
      </c>
      <c r="L34" s="535"/>
      <c r="M34" s="535"/>
      <c r="N34" s="535"/>
      <c r="O34" s="535"/>
      <c r="P34" s="535"/>
      <c r="Q34" s="535"/>
      <c r="R34" s="536"/>
      <c r="S34" s="3"/>
      <c r="T34" s="3"/>
    </row>
    <row r="35" spans="1:20" ht="12.75">
      <c r="A35" s="303"/>
      <c r="B35" s="300"/>
      <c r="C35" s="300"/>
      <c r="D35" s="300"/>
      <c r="E35" s="300"/>
      <c r="F35" s="300"/>
      <c r="G35" s="300"/>
      <c r="H35" s="300"/>
      <c r="I35" s="300"/>
      <c r="J35" s="300"/>
      <c r="K35" s="392"/>
      <c r="L35" s="392"/>
      <c r="M35" s="392"/>
      <c r="N35" s="392"/>
      <c r="O35" s="392"/>
      <c r="P35" s="392"/>
      <c r="Q35" s="392"/>
      <c r="R35" s="392"/>
      <c r="S35" s="3"/>
      <c r="T35" s="3"/>
    </row>
    <row r="36" spans="2:22" s="3" customFormat="1" ht="17.25" customHeight="1" outlineLevel="1">
      <c r="B36" s="513" t="s">
        <v>130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263"/>
      <c r="U36" s="263"/>
      <c r="V36" s="263"/>
    </row>
    <row r="37" spans="1:20" ht="12.75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4"/>
      <c r="P37" s="305"/>
      <c r="Q37" s="263"/>
      <c r="R37" s="263"/>
      <c r="S37" s="3"/>
      <c r="T37" s="3"/>
    </row>
    <row r="38" spans="1:20" ht="25.5">
      <c r="A38" s="406" t="s">
        <v>25</v>
      </c>
      <c r="B38" s="505" t="s">
        <v>26</v>
      </c>
      <c r="C38" s="506"/>
      <c r="D38" s="506"/>
      <c r="E38" s="506"/>
      <c r="F38" s="506"/>
      <c r="G38" s="506"/>
      <c r="H38" s="507"/>
      <c r="I38" s="505" t="s">
        <v>28</v>
      </c>
      <c r="J38" s="507"/>
      <c r="K38" s="505" t="s">
        <v>116</v>
      </c>
      <c r="L38" s="506"/>
      <c r="M38" s="506"/>
      <c r="N38" s="506"/>
      <c r="O38" s="506"/>
      <c r="P38" s="506"/>
      <c r="Q38" s="506"/>
      <c r="R38" s="507"/>
      <c r="S38" s="3"/>
      <c r="T38" s="3"/>
    </row>
    <row r="39" spans="1:20" ht="12.75">
      <c r="A39" s="406">
        <v>1</v>
      </c>
      <c r="B39" s="505">
        <v>2</v>
      </c>
      <c r="C39" s="506"/>
      <c r="D39" s="506"/>
      <c r="E39" s="506"/>
      <c r="F39" s="506"/>
      <c r="G39" s="506"/>
      <c r="H39" s="507"/>
      <c r="I39" s="505">
        <v>3</v>
      </c>
      <c r="J39" s="507"/>
      <c r="K39" s="505">
        <v>4</v>
      </c>
      <c r="L39" s="506"/>
      <c r="M39" s="506"/>
      <c r="N39" s="506"/>
      <c r="O39" s="506"/>
      <c r="P39" s="506"/>
      <c r="Q39" s="506"/>
      <c r="R39" s="507"/>
      <c r="S39" s="3"/>
      <c r="T39" s="3"/>
    </row>
    <row r="40" spans="1:20" ht="12.75">
      <c r="A40" s="406">
        <v>1</v>
      </c>
      <c r="B40" s="485" t="s">
        <v>357</v>
      </c>
      <c r="C40" s="486"/>
      <c r="D40" s="486"/>
      <c r="E40" s="486"/>
      <c r="F40" s="486"/>
      <c r="G40" s="486"/>
      <c r="H40" s="487"/>
      <c r="I40" s="530"/>
      <c r="J40" s="531"/>
      <c r="K40" s="532">
        <v>10660</v>
      </c>
      <c r="L40" s="533"/>
      <c r="M40" s="533"/>
      <c r="N40" s="533"/>
      <c r="O40" s="533"/>
      <c r="P40" s="533"/>
      <c r="Q40" s="533"/>
      <c r="R40" s="534"/>
      <c r="S40" s="3"/>
      <c r="T40" s="3"/>
    </row>
    <row r="41" spans="1:20" ht="12.75">
      <c r="A41" s="406"/>
      <c r="B41" s="521" t="s">
        <v>57</v>
      </c>
      <c r="C41" s="522"/>
      <c r="D41" s="522"/>
      <c r="E41" s="522"/>
      <c r="F41" s="522"/>
      <c r="G41" s="522"/>
      <c r="H41" s="522"/>
      <c r="I41" s="522"/>
      <c r="J41" s="522"/>
      <c r="K41" s="535">
        <f>K40</f>
        <v>10660</v>
      </c>
      <c r="L41" s="535"/>
      <c r="M41" s="535"/>
      <c r="N41" s="535"/>
      <c r="O41" s="535"/>
      <c r="P41" s="535"/>
      <c r="Q41" s="535"/>
      <c r="R41" s="536"/>
      <c r="S41" s="3"/>
      <c r="T41" s="3"/>
    </row>
    <row r="42" spans="1:20" ht="12.75">
      <c r="A42" s="303"/>
      <c r="B42" s="300"/>
      <c r="C42" s="300"/>
      <c r="D42" s="300"/>
      <c r="E42" s="300"/>
      <c r="F42" s="300"/>
      <c r="G42" s="300"/>
      <c r="H42" s="300"/>
      <c r="I42" s="300"/>
      <c r="J42" s="300"/>
      <c r="K42" s="392"/>
      <c r="L42" s="392"/>
      <c r="M42" s="392"/>
      <c r="N42" s="392"/>
      <c r="O42" s="392"/>
      <c r="P42" s="392"/>
      <c r="Q42" s="392"/>
      <c r="R42" s="392"/>
      <c r="S42" s="3"/>
      <c r="T42" s="3"/>
    </row>
    <row r="43" spans="1:19" ht="12.75">
      <c r="A43" s="513" t="s">
        <v>403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263"/>
    </row>
    <row r="44" spans="1:18" ht="12.75">
      <c r="A44" s="405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263" t="s">
        <v>30</v>
      </c>
      <c r="Q44" s="405"/>
      <c r="R44" s="256"/>
    </row>
    <row r="45" spans="1:18" ht="63.75">
      <c r="A45" s="505" t="s">
        <v>26</v>
      </c>
      <c r="B45" s="506"/>
      <c r="C45" s="506"/>
      <c r="D45" s="506"/>
      <c r="E45" s="506"/>
      <c r="F45" s="506"/>
      <c r="G45" s="507"/>
      <c r="H45" s="406" t="s">
        <v>28</v>
      </c>
      <c r="I45" s="505" t="s">
        <v>62</v>
      </c>
      <c r="J45" s="507"/>
      <c r="K45" s="414" t="s">
        <v>103</v>
      </c>
      <c r="L45" s="505" t="s">
        <v>39</v>
      </c>
      <c r="M45" s="506"/>
      <c r="N45" s="507"/>
      <c r="O45" s="505" t="s">
        <v>67</v>
      </c>
      <c r="P45" s="506"/>
      <c r="Q45" s="507"/>
      <c r="R45" s="256"/>
    </row>
    <row r="46" spans="1:18" ht="12.75">
      <c r="A46" s="505">
        <v>2</v>
      </c>
      <c r="B46" s="506"/>
      <c r="C46" s="506"/>
      <c r="D46" s="506"/>
      <c r="E46" s="506"/>
      <c r="F46" s="506"/>
      <c r="G46" s="507"/>
      <c r="H46" s="406">
        <v>3</v>
      </c>
      <c r="I46" s="505">
        <v>4</v>
      </c>
      <c r="J46" s="507"/>
      <c r="K46" s="406">
        <v>5</v>
      </c>
      <c r="L46" s="505">
        <v>6</v>
      </c>
      <c r="M46" s="506"/>
      <c r="N46" s="507"/>
      <c r="O46" s="505">
        <v>7</v>
      </c>
      <c r="P46" s="506"/>
      <c r="Q46" s="507"/>
      <c r="R46" s="256"/>
    </row>
    <row r="47" spans="1:19" ht="12.75">
      <c r="A47" s="485" t="s">
        <v>187</v>
      </c>
      <c r="B47" s="486"/>
      <c r="C47" s="486"/>
      <c r="D47" s="486"/>
      <c r="E47" s="486"/>
      <c r="F47" s="486"/>
      <c r="G47" s="487"/>
      <c r="H47" s="410"/>
      <c r="I47" s="516">
        <f>O47/L47/K47</f>
        <v>40.07058823529412</v>
      </c>
      <c r="J47" s="517"/>
      <c r="K47" s="367">
        <v>170</v>
      </c>
      <c r="L47" s="505">
        <v>15</v>
      </c>
      <c r="M47" s="506"/>
      <c r="N47" s="507"/>
      <c r="O47" s="569">
        <v>102180</v>
      </c>
      <c r="P47" s="570"/>
      <c r="Q47" s="571"/>
      <c r="R47" s="256"/>
      <c r="S47">
        <f>I47*K47*L47</f>
        <v>102180</v>
      </c>
    </row>
    <row r="48" spans="1:18" ht="12.75">
      <c r="A48" s="406"/>
      <c r="B48" s="521" t="s">
        <v>57</v>
      </c>
      <c r="C48" s="522"/>
      <c r="D48" s="522"/>
      <c r="E48" s="522"/>
      <c r="F48" s="522"/>
      <c r="G48" s="522"/>
      <c r="H48" s="522"/>
      <c r="I48" s="522"/>
      <c r="J48" s="522"/>
      <c r="K48" s="535">
        <f>O47</f>
        <v>102180</v>
      </c>
      <c r="L48" s="535"/>
      <c r="M48" s="535"/>
      <c r="N48" s="535"/>
      <c r="O48" s="535"/>
      <c r="P48" s="535"/>
      <c r="Q48" s="535"/>
      <c r="R48" s="536"/>
    </row>
    <row r="49" spans="1:18" ht="12.75">
      <c r="A49" s="377"/>
      <c r="B49" s="377"/>
      <c r="C49" s="377"/>
      <c r="D49" s="377"/>
      <c r="E49" s="377"/>
      <c r="F49" s="377"/>
      <c r="G49" s="377"/>
      <c r="H49" s="378"/>
      <c r="I49" s="393"/>
      <c r="J49" s="393"/>
      <c r="K49" s="393"/>
      <c r="L49" s="303"/>
      <c r="M49" s="303"/>
      <c r="N49" s="303"/>
      <c r="O49" s="394"/>
      <c r="P49" s="394"/>
      <c r="Q49" s="394"/>
      <c r="R49" s="256"/>
    </row>
    <row r="50" spans="1:19" ht="12.75">
      <c r="A50" s="513" t="s">
        <v>403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263"/>
    </row>
    <row r="51" spans="1:18" ht="12.75">
      <c r="A51" s="405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263" t="s">
        <v>30</v>
      </c>
      <c r="Q51" s="405"/>
      <c r="R51" s="256"/>
    </row>
    <row r="52" spans="1:18" ht="51">
      <c r="A52" s="504" t="s">
        <v>26</v>
      </c>
      <c r="B52" s="504"/>
      <c r="C52" s="504"/>
      <c r="D52" s="504"/>
      <c r="E52" s="504"/>
      <c r="F52" s="504"/>
      <c r="G52" s="504" t="s">
        <v>28</v>
      </c>
      <c r="H52" s="504"/>
      <c r="I52" s="524" t="s">
        <v>62</v>
      </c>
      <c r="J52" s="524"/>
      <c r="K52" s="414" t="s">
        <v>63</v>
      </c>
      <c r="L52" s="504" t="s">
        <v>39</v>
      </c>
      <c r="M52" s="504"/>
      <c r="N52" s="504"/>
      <c r="O52" s="505" t="s">
        <v>67</v>
      </c>
      <c r="P52" s="506"/>
      <c r="Q52" s="507"/>
      <c r="R52" s="256"/>
    </row>
    <row r="53" spans="1:18" ht="12.75">
      <c r="A53" s="504">
        <v>2</v>
      </c>
      <c r="B53" s="504"/>
      <c r="C53" s="504"/>
      <c r="D53" s="504"/>
      <c r="E53" s="504"/>
      <c r="F53" s="504"/>
      <c r="G53" s="504">
        <v>3</v>
      </c>
      <c r="H53" s="504"/>
      <c r="I53" s="504">
        <v>4</v>
      </c>
      <c r="J53" s="504"/>
      <c r="K53" s="406">
        <v>5</v>
      </c>
      <c r="L53" s="504">
        <v>6</v>
      </c>
      <c r="M53" s="504"/>
      <c r="N53" s="504"/>
      <c r="O53" s="505">
        <v>7</v>
      </c>
      <c r="P53" s="506"/>
      <c r="Q53" s="507"/>
      <c r="R53" s="256"/>
    </row>
    <row r="54" spans="1:20" ht="12.75">
      <c r="A54" s="485" t="s">
        <v>237</v>
      </c>
      <c r="B54" s="486"/>
      <c r="C54" s="486"/>
      <c r="D54" s="486"/>
      <c r="E54" s="486"/>
      <c r="F54" s="486"/>
      <c r="G54" s="558"/>
      <c r="H54" s="558"/>
      <c r="I54" s="516">
        <v>25</v>
      </c>
      <c r="J54" s="517"/>
      <c r="K54" s="367">
        <v>18</v>
      </c>
      <c r="L54" s="516">
        <v>85</v>
      </c>
      <c r="M54" s="559"/>
      <c r="N54" s="517"/>
      <c r="O54" s="532">
        <f>I54*K54*L54</f>
        <v>38250</v>
      </c>
      <c r="P54" s="533"/>
      <c r="Q54" s="534"/>
      <c r="R54" s="256"/>
      <c r="T54" s="45"/>
    </row>
    <row r="55" spans="1:20" ht="12.75">
      <c r="A55" s="485" t="s">
        <v>238</v>
      </c>
      <c r="B55" s="486"/>
      <c r="C55" s="486"/>
      <c r="D55" s="486"/>
      <c r="E55" s="486"/>
      <c r="F55" s="486"/>
      <c r="G55" s="558"/>
      <c r="H55" s="558"/>
      <c r="I55" s="516">
        <v>20</v>
      </c>
      <c r="J55" s="517"/>
      <c r="K55" s="367">
        <v>5</v>
      </c>
      <c r="L55" s="516">
        <v>85</v>
      </c>
      <c r="M55" s="559"/>
      <c r="N55" s="517"/>
      <c r="O55" s="532">
        <f>I55*K55*L55</f>
        <v>8500</v>
      </c>
      <c r="P55" s="533"/>
      <c r="Q55" s="534"/>
      <c r="R55" s="256"/>
      <c r="T55" s="45"/>
    </row>
    <row r="56" spans="1:18" ht="12.75">
      <c r="A56" s="406"/>
      <c r="B56" s="521" t="s">
        <v>57</v>
      </c>
      <c r="C56" s="522"/>
      <c r="D56" s="522"/>
      <c r="E56" s="522"/>
      <c r="F56" s="522"/>
      <c r="G56" s="522"/>
      <c r="H56" s="522"/>
      <c r="I56" s="522"/>
      <c r="J56" s="522"/>
      <c r="K56" s="535">
        <f>O55+O54</f>
        <v>46750</v>
      </c>
      <c r="L56" s="535"/>
      <c r="M56" s="535"/>
      <c r="N56" s="535"/>
      <c r="O56" s="535"/>
      <c r="P56" s="535"/>
      <c r="Q56" s="535"/>
      <c r="R56" s="536"/>
    </row>
    <row r="57" ht="12.75">
      <c r="R57" s="256"/>
    </row>
    <row r="58" spans="1:20" ht="12.75">
      <c r="A58" s="256"/>
      <c r="R58" s="256"/>
      <c r="S58" s="6"/>
      <c r="T58" s="6"/>
    </row>
    <row r="59" spans="1:18" ht="12.75">
      <c r="A59" s="256"/>
      <c r="R59" s="256"/>
    </row>
    <row r="60" spans="1:18" ht="12.75">
      <c r="A60" s="293" t="s">
        <v>459</v>
      </c>
      <c r="B60" s="294"/>
      <c r="C60" s="294"/>
      <c r="G60" s="295"/>
      <c r="H60" s="546">
        <f>K56+O47+K41+K34+O26+O16</f>
        <v>5307200</v>
      </c>
      <c r="I60" s="546"/>
      <c r="J60" s="546"/>
      <c r="K60" s="295"/>
      <c r="L60" s="295"/>
      <c r="M60" s="295"/>
      <c r="R60" s="256"/>
    </row>
    <row r="61" spans="1:18" ht="12.75">
      <c r="A61" s="296"/>
      <c r="B61" s="295"/>
      <c r="C61" s="295"/>
      <c r="D61" s="295"/>
      <c r="E61" s="295"/>
      <c r="F61" s="295"/>
      <c r="G61" s="295"/>
      <c r="H61" s="297"/>
      <c r="I61" s="297"/>
      <c r="J61" s="295"/>
      <c r="K61" s="295"/>
      <c r="L61" s="295"/>
      <c r="M61" s="295"/>
      <c r="R61" s="256"/>
    </row>
    <row r="62" spans="1:18" ht="12.75">
      <c r="A62" s="296"/>
      <c r="B62" s="298"/>
      <c r="C62" s="298"/>
      <c r="D62" s="298"/>
      <c r="E62" s="298"/>
      <c r="F62" s="298"/>
      <c r="G62" s="298"/>
      <c r="H62" s="297"/>
      <c r="I62" s="297"/>
      <c r="J62" s="295"/>
      <c r="K62" s="295"/>
      <c r="L62" s="295"/>
      <c r="M62" s="295"/>
      <c r="R62" s="256"/>
    </row>
    <row r="63" spans="1:18" ht="12.75">
      <c r="A63" s="299" t="s">
        <v>94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 t="s">
        <v>60</v>
      </c>
      <c r="L63" s="299"/>
      <c r="M63" s="299"/>
      <c r="R63" s="256"/>
    </row>
    <row r="64" spans="1:18" ht="12.75">
      <c r="A64" s="256"/>
      <c r="R64" s="256"/>
    </row>
    <row r="65" spans="1:18" ht="12.75">
      <c r="A65" s="299" t="s">
        <v>95</v>
      </c>
      <c r="H65" s="299"/>
      <c r="I65" s="299"/>
      <c r="J65" s="299"/>
      <c r="K65" s="256" t="s">
        <v>294</v>
      </c>
      <c r="L65" s="299"/>
      <c r="M65" s="299"/>
      <c r="R65" s="256"/>
    </row>
    <row r="66" spans="1:18" ht="12.75">
      <c r="A66" s="254" t="s">
        <v>61</v>
      </c>
      <c r="R66" s="256"/>
    </row>
    <row r="67" spans="1:18" ht="12.75">
      <c r="A67" s="256"/>
      <c r="R67" s="256"/>
    </row>
    <row r="68" ht="12.75">
      <c r="R68" s="256"/>
    </row>
    <row r="69" spans="1:18" ht="12.75">
      <c r="A69" s="372"/>
      <c r="L69" s="372" t="s">
        <v>112</v>
      </c>
      <c r="M69" s="372"/>
      <c r="N69" s="372"/>
      <c r="O69" s="372"/>
      <c r="P69" s="372"/>
      <c r="Q69" s="373"/>
      <c r="R69" s="373"/>
    </row>
    <row r="70" spans="1:18" ht="12.75">
      <c r="A70" s="548"/>
      <c r="B70" s="548"/>
      <c r="C70" s="548"/>
      <c r="D70" s="548"/>
      <c r="E70" s="548"/>
      <c r="F70" s="548"/>
      <c r="L70" s="548" t="s">
        <v>175</v>
      </c>
      <c r="M70" s="548"/>
      <c r="N70" s="548"/>
      <c r="O70" s="548"/>
      <c r="P70" s="548"/>
      <c r="Q70" s="548"/>
      <c r="R70" s="548"/>
    </row>
    <row r="71" spans="1:18" ht="12.75">
      <c r="A71" s="548"/>
      <c r="B71" s="548"/>
      <c r="C71" s="548"/>
      <c r="D71" s="548"/>
      <c r="E71" s="548"/>
      <c r="F71" s="548"/>
      <c r="L71" s="548"/>
      <c r="M71" s="548"/>
      <c r="N71" s="548"/>
      <c r="O71" s="548"/>
      <c r="P71" s="548"/>
      <c r="Q71" s="548"/>
      <c r="R71" s="548"/>
    </row>
    <row r="72" spans="1:18" ht="12.75">
      <c r="A72" s="372"/>
      <c r="L72" s="372" t="s">
        <v>176</v>
      </c>
      <c r="M72" s="372"/>
      <c r="N72" s="372"/>
      <c r="O72" s="372"/>
      <c r="P72" s="372"/>
      <c r="Q72" s="373"/>
      <c r="R72" s="373"/>
    </row>
    <row r="73" spans="1:18" ht="12.75">
      <c r="A73" s="372"/>
      <c r="L73" s="372" t="s">
        <v>66</v>
      </c>
      <c r="M73" s="372"/>
      <c r="N73" s="372"/>
      <c r="O73" s="372"/>
      <c r="P73" s="372"/>
      <c r="R73" s="256"/>
    </row>
    <row r="74" spans="5:18" ht="12.75">
      <c r="E74" s="544" t="s">
        <v>24</v>
      </c>
      <c r="F74" s="544"/>
      <c r="G74" s="544"/>
      <c r="H74" s="544"/>
      <c r="I74" s="544"/>
      <c r="J74" s="544"/>
      <c r="K74" s="544"/>
      <c r="L74" s="544"/>
      <c r="R74" s="256"/>
    </row>
    <row r="75" spans="5:18" ht="12.75">
      <c r="E75" s="544" t="s">
        <v>458</v>
      </c>
      <c r="F75" s="544"/>
      <c r="G75" s="544"/>
      <c r="H75" s="544"/>
      <c r="I75" s="544"/>
      <c r="J75" s="544"/>
      <c r="K75" s="544"/>
      <c r="L75" s="544"/>
      <c r="R75" s="256"/>
    </row>
    <row r="76" spans="5:18" ht="12.75">
      <c r="E76" s="545" t="s">
        <v>174</v>
      </c>
      <c r="F76" s="545"/>
      <c r="G76" s="545"/>
      <c r="H76" s="545"/>
      <c r="I76" s="545"/>
      <c r="J76" s="545"/>
      <c r="K76" s="545"/>
      <c r="L76" s="545"/>
      <c r="R76" s="256"/>
    </row>
    <row r="77" ht="12.75">
      <c r="R77" s="256"/>
    </row>
    <row r="78" spans="1:18" ht="12.75">
      <c r="A78" s="545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  <c r="Q78" s="545"/>
      <c r="R78" s="545"/>
    </row>
    <row r="79" ht="12.75">
      <c r="R79" s="256"/>
    </row>
    <row r="80" spans="1:18" ht="12.75">
      <c r="A80" s="543" t="s">
        <v>98</v>
      </c>
      <c r="B80" s="543"/>
      <c r="C80" s="543"/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</row>
    <row r="81" spans="1:20" ht="25.5">
      <c r="A81" s="409" t="s">
        <v>25</v>
      </c>
      <c r="B81" s="505" t="s">
        <v>26</v>
      </c>
      <c r="C81" s="506"/>
      <c r="D81" s="506"/>
      <c r="E81" s="506"/>
      <c r="F81" s="506"/>
      <c r="G81" s="506"/>
      <c r="H81" s="507"/>
      <c r="I81" s="505" t="s">
        <v>28</v>
      </c>
      <c r="J81" s="506"/>
      <c r="K81" s="506"/>
      <c r="L81" s="506"/>
      <c r="M81" s="506"/>
      <c r="N81" s="507"/>
      <c r="O81" s="505" t="s">
        <v>27</v>
      </c>
      <c r="P81" s="506"/>
      <c r="Q81" s="506"/>
      <c r="R81" s="507"/>
      <c r="S81" s="3"/>
      <c r="T81" s="3"/>
    </row>
    <row r="82" spans="1:20" ht="12.75">
      <c r="A82" s="406">
        <v>1</v>
      </c>
      <c r="B82" s="505">
        <v>2</v>
      </c>
      <c r="C82" s="506"/>
      <c r="D82" s="506"/>
      <c r="E82" s="506"/>
      <c r="F82" s="506"/>
      <c r="G82" s="506"/>
      <c r="H82" s="507"/>
      <c r="I82" s="505">
        <v>3</v>
      </c>
      <c r="J82" s="506"/>
      <c r="K82" s="506"/>
      <c r="L82" s="506"/>
      <c r="M82" s="506"/>
      <c r="N82" s="507"/>
      <c r="O82" s="505">
        <v>4</v>
      </c>
      <c r="P82" s="506"/>
      <c r="Q82" s="506"/>
      <c r="R82" s="507"/>
      <c r="S82" s="3"/>
      <c r="T82" s="3"/>
    </row>
    <row r="83" spans="1:20" ht="12.75">
      <c r="A83" s="261">
        <v>1</v>
      </c>
      <c r="B83" s="485" t="s">
        <v>349</v>
      </c>
      <c r="C83" s="486"/>
      <c r="D83" s="486"/>
      <c r="E83" s="486"/>
      <c r="F83" s="486"/>
      <c r="G83" s="486"/>
      <c r="H83" s="487"/>
      <c r="I83" s="566"/>
      <c r="J83" s="567"/>
      <c r="K83" s="567"/>
      <c r="L83" s="567"/>
      <c r="M83" s="567"/>
      <c r="N83" s="568"/>
      <c r="O83" s="569">
        <v>154000</v>
      </c>
      <c r="P83" s="570"/>
      <c r="Q83" s="570"/>
      <c r="R83" s="571"/>
      <c r="S83" s="3"/>
      <c r="T83" s="3"/>
    </row>
    <row r="84" spans="1:20" ht="12.75">
      <c r="A84" s="261">
        <v>1</v>
      </c>
      <c r="B84" s="485" t="s">
        <v>350</v>
      </c>
      <c r="C84" s="486"/>
      <c r="D84" s="486"/>
      <c r="E84" s="486"/>
      <c r="F84" s="486"/>
      <c r="G84" s="486"/>
      <c r="H84" s="487"/>
      <c r="I84" s="566"/>
      <c r="J84" s="567"/>
      <c r="K84" s="567"/>
      <c r="L84" s="567"/>
      <c r="M84" s="567"/>
      <c r="N84" s="568"/>
      <c r="O84" s="569">
        <v>128000</v>
      </c>
      <c r="P84" s="570"/>
      <c r="Q84" s="570"/>
      <c r="R84" s="571"/>
      <c r="S84" s="3"/>
      <c r="T84" s="3"/>
    </row>
    <row r="85" spans="1:20" ht="12.75">
      <c r="A85" s="415"/>
      <c r="B85" s="537" t="s">
        <v>100</v>
      </c>
      <c r="C85" s="538"/>
      <c r="D85" s="538"/>
      <c r="E85" s="538"/>
      <c r="F85" s="538"/>
      <c r="G85" s="538"/>
      <c r="H85" s="539"/>
      <c r="I85" s="498"/>
      <c r="J85" s="499"/>
      <c r="K85" s="499"/>
      <c r="L85" s="499"/>
      <c r="M85" s="499"/>
      <c r="N85" s="500"/>
      <c r="O85" s="540">
        <f>SUM(O83:O84)</f>
        <v>282000</v>
      </c>
      <c r="P85" s="541"/>
      <c r="Q85" s="541"/>
      <c r="R85" s="542"/>
      <c r="S85" s="3"/>
      <c r="T85" s="3"/>
    </row>
    <row r="86" spans="1:20" ht="12.75">
      <c r="A86" s="306"/>
      <c r="B86" s="374"/>
      <c r="C86" s="374"/>
      <c r="D86" s="374"/>
      <c r="E86" s="374"/>
      <c r="F86" s="374"/>
      <c r="G86" s="374"/>
      <c r="H86" s="374"/>
      <c r="I86" s="306"/>
      <c r="J86" s="306"/>
      <c r="K86" s="306"/>
      <c r="L86" s="306"/>
      <c r="M86" s="306"/>
      <c r="N86" s="306"/>
      <c r="O86" s="413"/>
      <c r="P86" s="413"/>
      <c r="Q86" s="413"/>
      <c r="R86" s="413"/>
      <c r="S86" s="3"/>
      <c r="T86" s="3"/>
    </row>
    <row r="87" spans="1:18" ht="12.75">
      <c r="A87" s="543" t="s">
        <v>207</v>
      </c>
      <c r="B87" s="543"/>
      <c r="C87" s="543"/>
      <c r="D87" s="543"/>
      <c r="E87" s="543"/>
      <c r="F87" s="543"/>
      <c r="G87" s="543"/>
      <c r="H87" s="543"/>
      <c r="I87" s="543"/>
      <c r="J87" s="543"/>
      <c r="K87" s="543"/>
      <c r="L87" s="543"/>
      <c r="M87" s="543"/>
      <c r="N87" s="543"/>
      <c r="O87" s="543"/>
      <c r="P87" s="543"/>
      <c r="Q87" s="543"/>
      <c r="R87" s="543"/>
    </row>
    <row r="88" spans="1:20" ht="25.5">
      <c r="A88" s="409" t="s">
        <v>25</v>
      </c>
      <c r="B88" s="505" t="s">
        <v>26</v>
      </c>
      <c r="C88" s="506"/>
      <c r="D88" s="506"/>
      <c r="E88" s="506"/>
      <c r="F88" s="506"/>
      <c r="G88" s="506"/>
      <c r="H88" s="507"/>
      <c r="I88" s="505" t="s">
        <v>28</v>
      </c>
      <c r="J88" s="506"/>
      <c r="K88" s="506"/>
      <c r="L88" s="506"/>
      <c r="M88" s="506"/>
      <c r="N88" s="507"/>
      <c r="O88" s="505" t="s">
        <v>27</v>
      </c>
      <c r="P88" s="506"/>
      <c r="Q88" s="506"/>
      <c r="R88" s="507"/>
      <c r="S88" s="3"/>
      <c r="T88" s="3"/>
    </row>
    <row r="89" spans="1:20" ht="12.75">
      <c r="A89" s="406">
        <v>1</v>
      </c>
      <c r="B89" s="505">
        <v>2</v>
      </c>
      <c r="C89" s="506"/>
      <c r="D89" s="506"/>
      <c r="E89" s="506"/>
      <c r="F89" s="506"/>
      <c r="G89" s="506"/>
      <c r="H89" s="507"/>
      <c r="I89" s="505">
        <v>3</v>
      </c>
      <c r="J89" s="506"/>
      <c r="K89" s="506"/>
      <c r="L89" s="506"/>
      <c r="M89" s="506"/>
      <c r="N89" s="507"/>
      <c r="O89" s="505">
        <v>4</v>
      </c>
      <c r="P89" s="506"/>
      <c r="Q89" s="506"/>
      <c r="R89" s="507"/>
      <c r="S89" s="3"/>
      <c r="T89" s="3"/>
    </row>
    <row r="90" spans="1:20" ht="12.75">
      <c r="A90" s="261">
        <v>2</v>
      </c>
      <c r="B90" s="485" t="s">
        <v>351</v>
      </c>
      <c r="C90" s="486"/>
      <c r="D90" s="486"/>
      <c r="E90" s="486"/>
      <c r="F90" s="486"/>
      <c r="G90" s="486"/>
      <c r="H90" s="487"/>
      <c r="I90" s="566"/>
      <c r="J90" s="567"/>
      <c r="K90" s="567"/>
      <c r="L90" s="567"/>
      <c r="M90" s="567"/>
      <c r="N90" s="568"/>
      <c r="O90" s="569">
        <v>46500</v>
      </c>
      <c r="P90" s="570"/>
      <c r="Q90" s="570"/>
      <c r="R90" s="571"/>
      <c r="S90" s="3"/>
      <c r="T90" s="3"/>
    </row>
    <row r="91" spans="1:20" ht="12.75">
      <c r="A91" s="261">
        <v>2</v>
      </c>
      <c r="B91" s="485" t="s">
        <v>352</v>
      </c>
      <c r="C91" s="486"/>
      <c r="D91" s="486"/>
      <c r="E91" s="486"/>
      <c r="F91" s="486"/>
      <c r="G91" s="486"/>
      <c r="H91" s="487"/>
      <c r="I91" s="566"/>
      <c r="J91" s="567"/>
      <c r="K91" s="567"/>
      <c r="L91" s="567"/>
      <c r="M91" s="567"/>
      <c r="N91" s="568"/>
      <c r="O91" s="569">
        <v>38700</v>
      </c>
      <c r="P91" s="570"/>
      <c r="Q91" s="570"/>
      <c r="R91" s="571"/>
      <c r="S91" s="3"/>
      <c r="T91" s="3"/>
    </row>
    <row r="92" spans="1:20" ht="12.75">
      <c r="A92" s="415"/>
      <c r="B92" s="537" t="s">
        <v>100</v>
      </c>
      <c r="C92" s="538"/>
      <c r="D92" s="538"/>
      <c r="E92" s="538"/>
      <c r="F92" s="538"/>
      <c r="G92" s="538"/>
      <c r="H92" s="539"/>
      <c r="I92" s="498"/>
      <c r="J92" s="499"/>
      <c r="K92" s="499"/>
      <c r="L92" s="499"/>
      <c r="M92" s="499"/>
      <c r="N92" s="500"/>
      <c r="O92" s="540">
        <f>SUM(O90:O91)</f>
        <v>85200</v>
      </c>
      <c r="P92" s="541"/>
      <c r="Q92" s="541"/>
      <c r="R92" s="542"/>
      <c r="S92" s="3"/>
      <c r="T92" s="3"/>
    </row>
    <row r="93" spans="1:20" ht="12.75">
      <c r="A93" s="306"/>
      <c r="B93" s="374"/>
      <c r="C93" s="374"/>
      <c r="D93" s="374"/>
      <c r="E93" s="374"/>
      <c r="F93" s="374"/>
      <c r="G93" s="374"/>
      <c r="H93" s="374"/>
      <c r="I93" s="306"/>
      <c r="J93" s="306"/>
      <c r="K93" s="306"/>
      <c r="L93" s="306"/>
      <c r="M93" s="306"/>
      <c r="N93" s="306"/>
      <c r="O93" s="413"/>
      <c r="P93" s="413"/>
      <c r="Q93" s="413"/>
      <c r="R93" s="413"/>
      <c r="S93" s="3"/>
      <c r="T93" s="3"/>
    </row>
    <row r="94" spans="1:18" ht="12.75">
      <c r="A94" s="513" t="s">
        <v>69</v>
      </c>
      <c r="B94" s="513"/>
      <c r="C94" s="513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</row>
    <row r="95" spans="1:18" ht="12.75">
      <c r="A95" s="376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</row>
    <row r="96" spans="1:18" ht="25.5">
      <c r="A96" s="406" t="s">
        <v>25</v>
      </c>
      <c r="B96" s="504" t="s">
        <v>26</v>
      </c>
      <c r="C96" s="504"/>
      <c r="D96" s="504"/>
      <c r="E96" s="504"/>
      <c r="F96" s="504"/>
      <c r="G96" s="504" t="s">
        <v>28</v>
      </c>
      <c r="H96" s="504"/>
      <c r="I96" s="504" t="s">
        <v>29</v>
      </c>
      <c r="J96" s="504"/>
      <c r="K96" s="504" t="s">
        <v>32</v>
      </c>
      <c r="L96" s="504"/>
      <c r="M96" s="504"/>
      <c r="N96" s="504" t="s">
        <v>33</v>
      </c>
      <c r="O96" s="504"/>
      <c r="P96" s="504" t="s">
        <v>34</v>
      </c>
      <c r="Q96" s="504"/>
      <c r="R96" s="504"/>
    </row>
    <row r="97" spans="1:18" ht="12.75">
      <c r="A97" s="406">
        <v>1</v>
      </c>
      <c r="B97" s="504">
        <v>2</v>
      </c>
      <c r="C97" s="504"/>
      <c r="D97" s="504"/>
      <c r="E97" s="504"/>
      <c r="F97" s="504"/>
      <c r="G97" s="504">
        <v>3</v>
      </c>
      <c r="H97" s="504"/>
      <c r="I97" s="504">
        <v>4</v>
      </c>
      <c r="J97" s="504"/>
      <c r="K97" s="504">
        <v>5</v>
      </c>
      <c r="L97" s="504"/>
      <c r="M97" s="504"/>
      <c r="N97" s="504">
        <v>6</v>
      </c>
      <c r="O97" s="504"/>
      <c r="P97" s="504">
        <v>7</v>
      </c>
      <c r="Q97" s="504"/>
      <c r="R97" s="504"/>
    </row>
    <row r="98" spans="1:20" ht="12.75">
      <c r="A98" s="261">
        <v>1</v>
      </c>
      <c r="B98" s="485" t="s">
        <v>115</v>
      </c>
      <c r="C98" s="486"/>
      <c r="D98" s="486"/>
      <c r="E98" s="486"/>
      <c r="F98" s="487"/>
      <c r="G98" s="578"/>
      <c r="H98" s="578"/>
      <c r="I98" s="579" t="s">
        <v>96</v>
      </c>
      <c r="J98" s="579"/>
      <c r="K98" s="575">
        <v>40.55</v>
      </c>
      <c r="L98" s="575"/>
      <c r="M98" s="575"/>
      <c r="N98" s="575">
        <f>P98/K98</f>
        <v>7111.220715166462</v>
      </c>
      <c r="O98" s="575"/>
      <c r="P98" s="576">
        <v>288360</v>
      </c>
      <c r="Q98" s="576"/>
      <c r="R98" s="576"/>
      <c r="S98" s="59">
        <v>1.02</v>
      </c>
      <c r="T98">
        <f>K98*N98</f>
        <v>288360</v>
      </c>
    </row>
    <row r="99" spans="1:20" ht="12.75">
      <c r="A99" s="261">
        <v>2</v>
      </c>
      <c r="B99" s="485" t="s">
        <v>88</v>
      </c>
      <c r="C99" s="486"/>
      <c r="D99" s="486"/>
      <c r="E99" s="486"/>
      <c r="F99" s="487"/>
      <c r="G99" s="578"/>
      <c r="H99" s="578"/>
      <c r="I99" s="579" t="s">
        <v>35</v>
      </c>
      <c r="J99" s="579"/>
      <c r="K99" s="575">
        <v>15.7</v>
      </c>
      <c r="L99" s="575"/>
      <c r="M99" s="575"/>
      <c r="N99" s="575">
        <f>P99/K99</f>
        <v>9666.87898089172</v>
      </c>
      <c r="O99" s="575"/>
      <c r="P99" s="576">
        <v>151770</v>
      </c>
      <c r="Q99" s="576"/>
      <c r="R99" s="576"/>
      <c r="S99" s="59">
        <v>1.063</v>
      </c>
      <c r="T99">
        <f>K99*N99</f>
        <v>151770</v>
      </c>
    </row>
    <row r="100" spans="1:20" ht="12.75">
      <c r="A100" s="261">
        <v>3</v>
      </c>
      <c r="B100" s="485" t="s">
        <v>173</v>
      </c>
      <c r="C100" s="486"/>
      <c r="D100" s="486"/>
      <c r="E100" s="486"/>
      <c r="F100" s="487"/>
      <c r="G100" s="578"/>
      <c r="H100" s="578"/>
      <c r="I100" s="579" t="s">
        <v>96</v>
      </c>
      <c r="J100" s="579"/>
      <c r="K100" s="575">
        <v>0.13</v>
      </c>
      <c r="L100" s="575"/>
      <c r="M100" s="575"/>
      <c r="N100" s="575">
        <f>P100/K100</f>
        <v>50692.30769230769</v>
      </c>
      <c r="O100" s="575"/>
      <c r="P100" s="576">
        <v>6590</v>
      </c>
      <c r="Q100" s="576"/>
      <c r="R100" s="576"/>
      <c r="S100" s="254">
        <v>1.06</v>
      </c>
      <c r="T100" s="256">
        <f>K100*N100*10</f>
        <v>65900</v>
      </c>
    </row>
    <row r="101" spans="1:18" ht="12.75">
      <c r="A101" s="412"/>
      <c r="B101" s="521" t="s">
        <v>57</v>
      </c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3"/>
      <c r="P101" s="586">
        <f>SUM(P98:R99)+P100</f>
        <v>446720</v>
      </c>
      <c r="Q101" s="586"/>
      <c r="R101" s="586"/>
    </row>
    <row r="102" spans="1:18" ht="12.75">
      <c r="A102" s="376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</row>
    <row r="103" spans="1:19" ht="12.75">
      <c r="A103" s="513" t="s">
        <v>403</v>
      </c>
      <c r="B103" s="513"/>
      <c r="C103" s="513"/>
      <c r="D103" s="513"/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263"/>
    </row>
    <row r="104" spans="1:20" ht="12.75">
      <c r="A104" s="405"/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5"/>
      <c r="N104" s="405"/>
      <c r="O104" s="405"/>
      <c r="P104" s="263" t="s">
        <v>30</v>
      </c>
      <c r="Q104" s="405"/>
      <c r="R104" s="256"/>
      <c r="T104">
        <v>269050</v>
      </c>
    </row>
    <row r="105" spans="1:18" ht="12.75">
      <c r="A105" s="504" t="s">
        <v>26</v>
      </c>
      <c r="B105" s="504"/>
      <c r="C105" s="504"/>
      <c r="D105" s="504"/>
      <c r="E105" s="504"/>
      <c r="F105" s="504"/>
      <c r="G105" s="504" t="s">
        <v>28</v>
      </c>
      <c r="H105" s="504"/>
      <c r="I105" s="505" t="s">
        <v>67</v>
      </c>
      <c r="J105" s="580"/>
      <c r="K105" s="580"/>
      <c r="L105" s="580"/>
      <c r="M105" s="580"/>
      <c r="N105" s="580"/>
      <c r="O105" s="580"/>
      <c r="P105" s="580"/>
      <c r="Q105" s="581"/>
      <c r="R105" s="256"/>
    </row>
    <row r="106" spans="1:18" ht="12.75">
      <c r="A106" s="504">
        <v>2</v>
      </c>
      <c r="B106" s="504"/>
      <c r="C106" s="504"/>
      <c r="D106" s="504"/>
      <c r="E106" s="504"/>
      <c r="F106" s="504"/>
      <c r="G106" s="504">
        <v>3</v>
      </c>
      <c r="H106" s="504"/>
      <c r="I106" s="505">
        <v>7</v>
      </c>
      <c r="J106" s="580"/>
      <c r="K106" s="580"/>
      <c r="L106" s="580"/>
      <c r="M106" s="580"/>
      <c r="N106" s="580"/>
      <c r="O106" s="580"/>
      <c r="P106" s="580"/>
      <c r="Q106" s="581"/>
      <c r="R106" s="256"/>
    </row>
    <row r="107" spans="1:18" ht="12.75">
      <c r="A107" s="525" t="s">
        <v>264</v>
      </c>
      <c r="B107" s="526"/>
      <c r="C107" s="526"/>
      <c r="D107" s="526"/>
      <c r="E107" s="526"/>
      <c r="F107" s="527"/>
      <c r="G107" s="528"/>
      <c r="H107" s="528"/>
      <c r="I107" s="589"/>
      <c r="J107" s="590"/>
      <c r="K107" s="580"/>
      <c r="L107" s="580"/>
      <c r="M107" s="580"/>
      <c r="N107" s="580"/>
      <c r="O107" s="580"/>
      <c r="P107" s="580"/>
      <c r="Q107" s="581"/>
      <c r="R107" s="256"/>
    </row>
    <row r="108" spans="1:19" ht="12.75">
      <c r="A108" s="485" t="s">
        <v>402</v>
      </c>
      <c r="B108" s="486"/>
      <c r="C108" s="486"/>
      <c r="D108" s="486"/>
      <c r="E108" s="486"/>
      <c r="F108" s="487"/>
      <c r="G108" s="578"/>
      <c r="H108" s="578"/>
      <c r="I108" s="495">
        <v>131998</v>
      </c>
      <c r="J108" s="580"/>
      <c r="K108" s="580"/>
      <c r="L108" s="580"/>
      <c r="M108" s="580"/>
      <c r="N108" s="580"/>
      <c r="O108" s="580"/>
      <c r="P108" s="580"/>
      <c r="Q108" s="581"/>
      <c r="R108" s="256"/>
      <c r="S108" t="e">
        <f>#REF!*#REF!*#REF!</f>
        <v>#REF!</v>
      </c>
    </row>
    <row r="109" spans="1:19" ht="22.5" customHeight="1">
      <c r="A109" s="485" t="s">
        <v>429</v>
      </c>
      <c r="B109" s="486"/>
      <c r="C109" s="486"/>
      <c r="D109" s="486"/>
      <c r="E109" s="486"/>
      <c r="F109" s="487"/>
      <c r="G109" s="578"/>
      <c r="H109" s="578"/>
      <c r="I109" s="495">
        <v>328790</v>
      </c>
      <c r="J109" s="580"/>
      <c r="K109" s="580"/>
      <c r="L109" s="580"/>
      <c r="M109" s="580"/>
      <c r="N109" s="580"/>
      <c r="O109" s="580"/>
      <c r="P109" s="580"/>
      <c r="Q109" s="581"/>
      <c r="R109" s="256"/>
      <c r="S109" t="e">
        <f>#REF!*#REF!*#REF!</f>
        <v>#REF!</v>
      </c>
    </row>
    <row r="110" spans="1:18" ht="12.75">
      <c r="A110" s="521" t="s">
        <v>57</v>
      </c>
      <c r="B110" s="587"/>
      <c r="C110" s="587"/>
      <c r="D110" s="587"/>
      <c r="E110" s="587"/>
      <c r="F110" s="587"/>
      <c r="G110" s="587"/>
      <c r="H110" s="588"/>
      <c r="I110" s="583">
        <f>SUM(I108:Q108)+I109</f>
        <v>460788</v>
      </c>
      <c r="J110" s="587"/>
      <c r="K110" s="587"/>
      <c r="L110" s="587"/>
      <c r="M110" s="587"/>
      <c r="N110" s="587"/>
      <c r="O110" s="587"/>
      <c r="P110" s="587"/>
      <c r="Q110" s="588"/>
      <c r="R110" s="256"/>
    </row>
    <row r="111" spans="1:18" ht="12.75">
      <c r="A111" s="300"/>
      <c r="B111" s="300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257"/>
      <c r="P111" s="257"/>
      <c r="Q111" s="257"/>
      <c r="R111" s="256"/>
    </row>
    <row r="112" spans="1:19" ht="12.75">
      <c r="A112" s="513" t="s">
        <v>403</v>
      </c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263"/>
    </row>
    <row r="113" spans="1:18" ht="12.75">
      <c r="A113" s="405"/>
      <c r="B113" s="405"/>
      <c r="C113" s="405"/>
      <c r="D113" s="405"/>
      <c r="E113" s="405"/>
      <c r="F113" s="405"/>
      <c r="G113" s="405"/>
      <c r="H113" s="405"/>
      <c r="I113" s="405"/>
      <c r="J113" s="405"/>
      <c r="K113" s="405"/>
      <c r="L113" s="405"/>
      <c r="M113" s="405"/>
      <c r="N113" s="405"/>
      <c r="O113" s="405"/>
      <c r="P113" s="263" t="s">
        <v>30</v>
      </c>
      <c r="Q113" s="405"/>
      <c r="R113" s="256"/>
    </row>
    <row r="114" spans="1:18" ht="51">
      <c r="A114" s="504" t="s">
        <v>26</v>
      </c>
      <c r="B114" s="504"/>
      <c r="C114" s="504"/>
      <c r="D114" s="504"/>
      <c r="E114" s="504"/>
      <c r="F114" s="504"/>
      <c r="G114" s="504" t="s">
        <v>28</v>
      </c>
      <c r="H114" s="504"/>
      <c r="I114" s="524" t="s">
        <v>62</v>
      </c>
      <c r="J114" s="524"/>
      <c r="K114" s="414" t="s">
        <v>63</v>
      </c>
      <c r="L114" s="504" t="s">
        <v>39</v>
      </c>
      <c r="M114" s="504"/>
      <c r="N114" s="504"/>
      <c r="O114" s="505" t="s">
        <v>67</v>
      </c>
      <c r="P114" s="506"/>
      <c r="Q114" s="507"/>
      <c r="R114" s="256"/>
    </row>
    <row r="115" spans="1:20" ht="12.75">
      <c r="A115" s="504">
        <v>2</v>
      </c>
      <c r="B115" s="504"/>
      <c r="C115" s="504"/>
      <c r="D115" s="504"/>
      <c r="E115" s="504"/>
      <c r="F115" s="504"/>
      <c r="G115" s="504">
        <v>3</v>
      </c>
      <c r="H115" s="504"/>
      <c r="I115" s="504">
        <v>4</v>
      </c>
      <c r="J115" s="504"/>
      <c r="K115" s="406">
        <v>5</v>
      </c>
      <c r="L115" s="504">
        <v>6</v>
      </c>
      <c r="M115" s="504"/>
      <c r="N115" s="504"/>
      <c r="O115" s="505">
        <v>7</v>
      </c>
      <c r="P115" s="506"/>
      <c r="Q115" s="507"/>
      <c r="R115" s="256"/>
      <c r="T115" s="45"/>
    </row>
    <row r="116" spans="1:18" ht="12.75">
      <c r="A116" s="550" t="s">
        <v>161</v>
      </c>
      <c r="B116" s="550"/>
      <c r="C116" s="550"/>
      <c r="D116" s="550"/>
      <c r="E116" s="550"/>
      <c r="F116" s="550"/>
      <c r="G116" s="578"/>
      <c r="H116" s="578"/>
      <c r="I116" s="529">
        <v>3</v>
      </c>
      <c r="J116" s="529"/>
      <c r="K116" s="408">
        <v>18</v>
      </c>
      <c r="L116" s="529">
        <v>85</v>
      </c>
      <c r="M116" s="529"/>
      <c r="N116" s="529"/>
      <c r="O116" s="490">
        <f>I116*K116*L116</f>
        <v>4590</v>
      </c>
      <c r="P116" s="491"/>
      <c r="Q116" s="492"/>
      <c r="R116" s="256"/>
    </row>
    <row r="117" spans="1:18" ht="12.75">
      <c r="A117" s="412"/>
      <c r="B117" s="521" t="s">
        <v>57</v>
      </c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3"/>
      <c r="P117" s="586">
        <f>O116</f>
        <v>4590</v>
      </c>
      <c r="Q117" s="586"/>
      <c r="R117" s="586"/>
    </row>
    <row r="118" spans="1:18" ht="12.75">
      <c r="A118" s="300"/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257"/>
      <c r="P118" s="257"/>
      <c r="Q118" s="257"/>
      <c r="R118" s="256"/>
    </row>
    <row r="119" spans="1:19" ht="12.75">
      <c r="A119" s="513" t="s">
        <v>403</v>
      </c>
      <c r="B119" s="513"/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13"/>
      <c r="S119" s="263"/>
    </row>
    <row r="120" spans="1:1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4" t="s">
        <v>30</v>
      </c>
      <c r="Q120" s="9"/>
      <c r="R120" s="256"/>
    </row>
    <row r="121" spans="1:18" ht="51">
      <c r="A121" s="504" t="s">
        <v>26</v>
      </c>
      <c r="B121" s="504"/>
      <c r="C121" s="504"/>
      <c r="D121" s="504"/>
      <c r="E121" s="504"/>
      <c r="F121" s="504"/>
      <c r="G121" s="504" t="s">
        <v>28</v>
      </c>
      <c r="H121" s="504"/>
      <c r="I121" s="524" t="s">
        <v>62</v>
      </c>
      <c r="J121" s="524"/>
      <c r="K121" s="25" t="s">
        <v>63</v>
      </c>
      <c r="L121" s="504" t="s">
        <v>39</v>
      </c>
      <c r="M121" s="504"/>
      <c r="N121" s="504"/>
      <c r="O121" s="505" t="s">
        <v>67</v>
      </c>
      <c r="P121" s="506"/>
      <c r="Q121" s="507"/>
      <c r="R121" s="256"/>
    </row>
    <row r="122" spans="1:18" ht="12.75">
      <c r="A122" s="504">
        <v>2</v>
      </c>
      <c r="B122" s="504"/>
      <c r="C122" s="504"/>
      <c r="D122" s="504"/>
      <c r="E122" s="504"/>
      <c r="F122" s="504"/>
      <c r="G122" s="504">
        <v>3</v>
      </c>
      <c r="H122" s="504"/>
      <c r="I122" s="504">
        <v>4</v>
      </c>
      <c r="J122" s="504"/>
      <c r="K122" s="24">
        <v>5</v>
      </c>
      <c r="L122" s="504">
        <v>6</v>
      </c>
      <c r="M122" s="504"/>
      <c r="N122" s="504"/>
      <c r="O122" s="505">
        <v>7</v>
      </c>
      <c r="P122" s="506"/>
      <c r="Q122" s="507"/>
      <c r="R122" s="256"/>
    </row>
    <row r="123" spans="1:18" ht="12.75">
      <c r="A123" s="485" t="s">
        <v>410</v>
      </c>
      <c r="B123" s="514"/>
      <c r="C123" s="514"/>
      <c r="D123" s="514"/>
      <c r="E123" s="514"/>
      <c r="F123" s="514"/>
      <c r="G123" s="515"/>
      <c r="H123" s="410"/>
      <c r="I123" s="516">
        <v>39</v>
      </c>
      <c r="J123" s="517"/>
      <c r="K123" s="367">
        <v>91</v>
      </c>
      <c r="L123" s="505">
        <v>20</v>
      </c>
      <c r="M123" s="506"/>
      <c r="N123" s="507"/>
      <c r="O123" s="518">
        <v>114855</v>
      </c>
      <c r="P123" s="519"/>
      <c r="Q123" s="520"/>
      <c r="R123" s="256"/>
    </row>
    <row r="124" spans="1:18" ht="12.75">
      <c r="A124" s="521" t="s">
        <v>57</v>
      </c>
      <c r="B124" s="522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3"/>
      <c r="O124" s="493">
        <f>O123</f>
        <v>114855</v>
      </c>
      <c r="P124" s="511"/>
      <c r="Q124" s="512"/>
      <c r="R124" s="256"/>
    </row>
    <row r="125" spans="1:18" ht="12.75">
      <c r="A125" s="300"/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257"/>
      <c r="P125" s="257"/>
      <c r="Q125" s="257"/>
      <c r="R125" s="256"/>
    </row>
    <row r="126" spans="1:18" ht="12.75">
      <c r="A126" s="300"/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257"/>
      <c r="P126" s="257"/>
      <c r="Q126" s="257"/>
      <c r="R126" s="256"/>
    </row>
    <row r="127" spans="1:18" ht="12.75">
      <c r="A127" s="293" t="s">
        <v>459</v>
      </c>
      <c r="B127" s="294"/>
      <c r="C127" s="294"/>
      <c r="G127" s="295"/>
      <c r="H127" s="546">
        <f>O85+O92+P101+I110+P117+O124</f>
        <v>1394153</v>
      </c>
      <c r="I127" s="546"/>
      <c r="J127" s="546"/>
      <c r="K127" s="295"/>
      <c r="L127" s="295"/>
      <c r="M127" s="295"/>
      <c r="R127" s="256"/>
    </row>
    <row r="128" spans="1:18" ht="12.75">
      <c r="A128" s="296"/>
      <c r="B128" s="295"/>
      <c r="C128" s="295"/>
      <c r="D128" s="295"/>
      <c r="E128" s="295"/>
      <c r="F128" s="295"/>
      <c r="G128" s="295"/>
      <c r="H128" s="297"/>
      <c r="I128" s="297"/>
      <c r="J128" s="295"/>
      <c r="K128" s="295"/>
      <c r="L128" s="295"/>
      <c r="M128" s="295"/>
      <c r="R128" s="256"/>
    </row>
    <row r="129" spans="1:20" ht="12.75">
      <c r="A129" s="296"/>
      <c r="B129" s="298"/>
      <c r="C129" s="298"/>
      <c r="D129" s="298"/>
      <c r="E129" s="298"/>
      <c r="F129" s="298"/>
      <c r="G129" s="298"/>
      <c r="H129" s="297"/>
      <c r="I129" s="297"/>
      <c r="J129" s="295"/>
      <c r="K129" s="295"/>
      <c r="L129" s="295"/>
      <c r="M129" s="295"/>
      <c r="Q129" s="259"/>
      <c r="R129" s="256"/>
      <c r="T129" s="45"/>
    </row>
    <row r="130" spans="1:18" ht="12.75">
      <c r="A130" s="299" t="s">
        <v>94</v>
      </c>
      <c r="B130" s="299"/>
      <c r="C130" s="299"/>
      <c r="D130" s="299"/>
      <c r="E130" s="299"/>
      <c r="F130" s="299"/>
      <c r="G130" s="299"/>
      <c r="H130" s="299"/>
      <c r="I130" s="299"/>
      <c r="J130" s="299"/>
      <c r="K130" s="299" t="s">
        <v>60</v>
      </c>
      <c r="L130" s="299"/>
      <c r="M130" s="299"/>
      <c r="R130" s="256"/>
    </row>
    <row r="131" spans="1:18" ht="12.75">
      <c r="A131" s="256"/>
      <c r="R131" s="256"/>
    </row>
    <row r="132" spans="1:18" ht="12.75">
      <c r="A132" s="299" t="s">
        <v>95</v>
      </c>
      <c r="H132" s="299"/>
      <c r="I132" s="299"/>
      <c r="J132" s="299"/>
      <c r="K132" s="256" t="s">
        <v>294</v>
      </c>
      <c r="L132" s="299"/>
      <c r="M132" s="299"/>
      <c r="R132" s="256"/>
    </row>
    <row r="133" spans="1:20" ht="12.75">
      <c r="A133" s="254" t="s">
        <v>61</v>
      </c>
      <c r="R133" s="256"/>
      <c r="T133" s="54"/>
    </row>
    <row r="134" ht="12.75">
      <c r="R134" s="256"/>
    </row>
    <row r="135" ht="12.75">
      <c r="R135" s="256"/>
    </row>
    <row r="136" spans="18:20" ht="12.75">
      <c r="R136" s="256"/>
      <c r="T136" s="45"/>
    </row>
    <row r="137" ht="12.75">
      <c r="R137" s="256"/>
    </row>
    <row r="138" spans="18:20" ht="12.75">
      <c r="R138" s="256"/>
      <c r="T138">
        <f>Лист4!N152</f>
        <v>6701353</v>
      </c>
    </row>
    <row r="139" spans="8:20" ht="12.75">
      <c r="H139" s="582">
        <f>H127+H60</f>
        <v>6701353</v>
      </c>
      <c r="I139" s="544"/>
      <c r="J139" s="544"/>
      <c r="K139" s="544"/>
      <c r="L139" s="544"/>
      <c r="M139" s="385"/>
      <c r="R139" s="256"/>
      <c r="T139" s="45">
        <f>H139</f>
        <v>6701353</v>
      </c>
    </row>
    <row r="140" ht="12.75">
      <c r="T140" s="45">
        <f>T138-T139</f>
        <v>0</v>
      </c>
    </row>
    <row r="141" ht="12.75">
      <c r="J141" s="385"/>
    </row>
  </sheetData>
  <sheetProtection/>
  <mergeCells count="238">
    <mergeCell ref="H127:J127"/>
    <mergeCell ref="H139:L139"/>
    <mergeCell ref="A103:R103"/>
    <mergeCell ref="A112:R112"/>
    <mergeCell ref="A119:R119"/>
    <mergeCell ref="B117:O117"/>
    <mergeCell ref="P117:R117"/>
    <mergeCell ref="A123:G123"/>
    <mergeCell ref="I123:J123"/>
    <mergeCell ref="L123:N123"/>
    <mergeCell ref="A124:N124"/>
    <mergeCell ref="O124:Q124"/>
    <mergeCell ref="A122:F122"/>
    <mergeCell ref="G122:H122"/>
    <mergeCell ref="I122:J122"/>
    <mergeCell ref="L122:N122"/>
    <mergeCell ref="O122:Q122"/>
    <mergeCell ref="O123:Q123"/>
    <mergeCell ref="A121:F121"/>
    <mergeCell ref="G121:H121"/>
    <mergeCell ref="I121:J121"/>
    <mergeCell ref="L121:N121"/>
    <mergeCell ref="O121:Q121"/>
    <mergeCell ref="A115:F115"/>
    <mergeCell ref="G115:H115"/>
    <mergeCell ref="I115:J115"/>
    <mergeCell ref="L115:N115"/>
    <mergeCell ref="O115:Q115"/>
    <mergeCell ref="A116:F116"/>
    <mergeCell ref="G116:H116"/>
    <mergeCell ref="I116:J116"/>
    <mergeCell ref="L116:N116"/>
    <mergeCell ref="O116:Q116"/>
    <mergeCell ref="A109:F109"/>
    <mergeCell ref="G109:H109"/>
    <mergeCell ref="I109:Q109"/>
    <mergeCell ref="A110:H110"/>
    <mergeCell ref="I110:Q110"/>
    <mergeCell ref="A114:F114"/>
    <mergeCell ref="G114:H114"/>
    <mergeCell ref="I114:J114"/>
    <mergeCell ref="L114:N114"/>
    <mergeCell ref="O114:Q114"/>
    <mergeCell ref="A107:F107"/>
    <mergeCell ref="G107:H107"/>
    <mergeCell ref="I107:Q107"/>
    <mergeCell ref="A108:F108"/>
    <mergeCell ref="G108:H108"/>
    <mergeCell ref="I108:Q108"/>
    <mergeCell ref="B101:O101"/>
    <mergeCell ref="P101:R101"/>
    <mergeCell ref="A105:F105"/>
    <mergeCell ref="G105:H105"/>
    <mergeCell ref="I105:Q105"/>
    <mergeCell ref="A106:F106"/>
    <mergeCell ref="G106:H106"/>
    <mergeCell ref="I106:Q106"/>
    <mergeCell ref="B100:F100"/>
    <mergeCell ref="G100:H100"/>
    <mergeCell ref="I100:J100"/>
    <mergeCell ref="K100:M100"/>
    <mergeCell ref="N100:O100"/>
    <mergeCell ref="P100:R100"/>
    <mergeCell ref="B99:F99"/>
    <mergeCell ref="G99:H99"/>
    <mergeCell ref="I99:J99"/>
    <mergeCell ref="K99:M99"/>
    <mergeCell ref="N99:O99"/>
    <mergeCell ref="P99:R99"/>
    <mergeCell ref="B98:F98"/>
    <mergeCell ref="G98:H98"/>
    <mergeCell ref="I98:J98"/>
    <mergeCell ref="K98:M98"/>
    <mergeCell ref="N98:O98"/>
    <mergeCell ref="P98:R98"/>
    <mergeCell ref="B97:F97"/>
    <mergeCell ref="G97:H97"/>
    <mergeCell ref="I97:J97"/>
    <mergeCell ref="K97:M97"/>
    <mergeCell ref="N97:O97"/>
    <mergeCell ref="P97:R97"/>
    <mergeCell ref="B92:H92"/>
    <mergeCell ref="I92:N92"/>
    <mergeCell ref="O92:R92"/>
    <mergeCell ref="A94:R94"/>
    <mergeCell ref="B96:F96"/>
    <mergeCell ref="G96:H96"/>
    <mergeCell ref="I96:J96"/>
    <mergeCell ref="K96:M96"/>
    <mergeCell ref="N96:O96"/>
    <mergeCell ref="P96:R96"/>
    <mergeCell ref="B90:H90"/>
    <mergeCell ref="I90:N90"/>
    <mergeCell ref="O90:R90"/>
    <mergeCell ref="B91:H91"/>
    <mergeCell ref="I91:N91"/>
    <mergeCell ref="O91:R91"/>
    <mergeCell ref="A87:R87"/>
    <mergeCell ref="B88:H88"/>
    <mergeCell ref="I88:N88"/>
    <mergeCell ref="O88:R88"/>
    <mergeCell ref="B89:H89"/>
    <mergeCell ref="I89:N89"/>
    <mergeCell ref="O89:R89"/>
    <mergeCell ref="B84:H84"/>
    <mergeCell ref="I84:N84"/>
    <mergeCell ref="O84:R84"/>
    <mergeCell ref="B85:H85"/>
    <mergeCell ref="I85:N85"/>
    <mergeCell ref="O85:R85"/>
    <mergeCell ref="B82:H82"/>
    <mergeCell ref="I82:N82"/>
    <mergeCell ref="O82:R82"/>
    <mergeCell ref="B83:H83"/>
    <mergeCell ref="I83:N83"/>
    <mergeCell ref="O83:R83"/>
    <mergeCell ref="E75:L75"/>
    <mergeCell ref="E76:L76"/>
    <mergeCell ref="A78:R78"/>
    <mergeCell ref="A80:R80"/>
    <mergeCell ref="B81:H81"/>
    <mergeCell ref="I81:N81"/>
    <mergeCell ref="O81:R81"/>
    <mergeCell ref="H60:J60"/>
    <mergeCell ref="A70:F71"/>
    <mergeCell ref="L70:R71"/>
    <mergeCell ref="E74:L74"/>
    <mergeCell ref="A55:F55"/>
    <mergeCell ref="G55:H55"/>
    <mergeCell ref="I55:J55"/>
    <mergeCell ref="L55:N55"/>
    <mergeCell ref="O55:Q55"/>
    <mergeCell ref="B56:J56"/>
    <mergeCell ref="K56:R56"/>
    <mergeCell ref="A53:F53"/>
    <mergeCell ref="G53:H53"/>
    <mergeCell ref="I53:J53"/>
    <mergeCell ref="L53:N53"/>
    <mergeCell ref="O53:Q53"/>
    <mergeCell ref="A54:F54"/>
    <mergeCell ref="G54:H54"/>
    <mergeCell ref="I54:J54"/>
    <mergeCell ref="L54:N54"/>
    <mergeCell ref="O54:Q54"/>
    <mergeCell ref="B48:J48"/>
    <mergeCell ref="K48:R48"/>
    <mergeCell ref="A52:F52"/>
    <mergeCell ref="G52:H52"/>
    <mergeCell ref="I52:J52"/>
    <mergeCell ref="L52:N52"/>
    <mergeCell ref="O52:Q52"/>
    <mergeCell ref="A50:R50"/>
    <mergeCell ref="A46:G46"/>
    <mergeCell ref="I46:J46"/>
    <mergeCell ref="L46:N46"/>
    <mergeCell ref="O46:Q46"/>
    <mergeCell ref="A47:G47"/>
    <mergeCell ref="I47:J47"/>
    <mergeCell ref="L47:N47"/>
    <mergeCell ref="O47:Q47"/>
    <mergeCell ref="B41:J41"/>
    <mergeCell ref="K41:R41"/>
    <mergeCell ref="A45:G45"/>
    <mergeCell ref="I45:J45"/>
    <mergeCell ref="L45:N45"/>
    <mergeCell ref="O45:Q45"/>
    <mergeCell ref="A43:R43"/>
    <mergeCell ref="B39:H39"/>
    <mergeCell ref="I39:J39"/>
    <mergeCell ref="K39:R39"/>
    <mergeCell ref="B40:H40"/>
    <mergeCell ref="I40:J40"/>
    <mergeCell ref="K40:R40"/>
    <mergeCell ref="B33:H33"/>
    <mergeCell ref="I33:J33"/>
    <mergeCell ref="K33:R33"/>
    <mergeCell ref="B34:J34"/>
    <mergeCell ref="K34:R34"/>
    <mergeCell ref="B38:H38"/>
    <mergeCell ref="I38:J38"/>
    <mergeCell ref="K38:R38"/>
    <mergeCell ref="B36:S36"/>
    <mergeCell ref="A29:R29"/>
    <mergeCell ref="B31:H31"/>
    <mergeCell ref="I31:J31"/>
    <mergeCell ref="K31:R31"/>
    <mergeCell ref="B32:H32"/>
    <mergeCell ref="I32:J32"/>
    <mergeCell ref="K32:R32"/>
    <mergeCell ref="B25:H25"/>
    <mergeCell ref="I25:N25"/>
    <mergeCell ref="O25:R25"/>
    <mergeCell ref="B26:H26"/>
    <mergeCell ref="I26:N26"/>
    <mergeCell ref="O26:R26"/>
    <mergeCell ref="B23:H23"/>
    <mergeCell ref="I23:N23"/>
    <mergeCell ref="O23:R23"/>
    <mergeCell ref="B24:H24"/>
    <mergeCell ref="I24:N24"/>
    <mergeCell ref="O24:R24"/>
    <mergeCell ref="B21:H21"/>
    <mergeCell ref="I21:N21"/>
    <mergeCell ref="O21:R21"/>
    <mergeCell ref="B22:H22"/>
    <mergeCell ref="I22:N22"/>
    <mergeCell ref="O22:R22"/>
    <mergeCell ref="B16:H16"/>
    <mergeCell ref="I16:N16"/>
    <mergeCell ref="O16:R16"/>
    <mergeCell ref="A18:R18"/>
    <mergeCell ref="B20:H20"/>
    <mergeCell ref="I20:N20"/>
    <mergeCell ref="O20:R20"/>
    <mergeCell ref="B14:H14"/>
    <mergeCell ref="I14:N14"/>
    <mergeCell ref="O14:R14"/>
    <mergeCell ref="B15:H15"/>
    <mergeCell ref="I15:N15"/>
    <mergeCell ref="O15:R15"/>
    <mergeCell ref="B12:H12"/>
    <mergeCell ref="I12:N12"/>
    <mergeCell ref="O12:R12"/>
    <mergeCell ref="B13:H13"/>
    <mergeCell ref="I13:N13"/>
    <mergeCell ref="O13:R13"/>
    <mergeCell ref="B10:H10"/>
    <mergeCell ref="I10:N10"/>
    <mergeCell ref="O10:R10"/>
    <mergeCell ref="B11:H11"/>
    <mergeCell ref="I11:N11"/>
    <mergeCell ref="O11:R11"/>
    <mergeCell ref="L2:R3"/>
    <mergeCell ref="A3:F3"/>
    <mergeCell ref="E6:L6"/>
    <mergeCell ref="E7:L7"/>
    <mergeCell ref="E8:L8"/>
    <mergeCell ref="A9:R9"/>
  </mergeCells>
  <printOptions/>
  <pageMargins left="0.7" right="0.7" top="0.75" bottom="0.75" header="0.3" footer="0.3"/>
  <pageSetup horizontalDpi="600" verticalDpi="600" orientation="portrait" paperSize="9" scale="86" r:id="rId1"/>
  <rowBreaks count="3" manualBreakCount="3">
    <brk id="49" max="17" man="1"/>
    <brk id="67" max="17" man="1"/>
    <brk id="118" max="17" man="1"/>
  </rowBreaks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B1:Y187"/>
  <sheetViews>
    <sheetView showGridLines="0" view="pageBreakPreview" zoomScale="60" zoomScalePageLayoutView="0" workbookViewId="0" topLeftCell="B145">
      <selection activeCell="P181" sqref="P181"/>
    </sheetView>
  </sheetViews>
  <sheetFormatPr defaultColWidth="9.00390625" defaultRowHeight="12.75" outlineLevelRow="1"/>
  <cols>
    <col min="1" max="1" width="3.25390625" style="0" hidden="1" customWidth="1"/>
    <col min="2" max="2" width="4.75390625" style="362" customWidth="1"/>
    <col min="3" max="6" width="4.75390625" style="256" customWidth="1"/>
    <col min="7" max="7" width="11.125" style="256" customWidth="1"/>
    <col min="8" max="8" width="4.75390625" style="256" customWidth="1"/>
    <col min="9" max="9" width="3.375" style="256" customWidth="1"/>
    <col min="10" max="10" width="5.375" style="256" customWidth="1"/>
    <col min="11" max="11" width="4.75390625" style="256" customWidth="1"/>
    <col min="12" max="12" width="4.625" style="256" customWidth="1"/>
    <col min="13" max="13" width="6.125" style="256" customWidth="1"/>
    <col min="14" max="18" width="4.75390625" style="256" customWidth="1"/>
    <col min="19" max="19" width="9.625" style="256" customWidth="1"/>
    <col min="20" max="20" width="4.75390625" style="256" customWidth="1"/>
    <col min="21" max="21" width="11.00390625" style="256" customWidth="1"/>
    <col min="22" max="22" width="19.75390625" style="0" customWidth="1"/>
  </cols>
  <sheetData>
    <row r="1" spans="2:21" ht="12.75">
      <c r="B1" s="372"/>
      <c r="M1" s="372" t="s">
        <v>112</v>
      </c>
      <c r="N1" s="372"/>
      <c r="O1" s="372"/>
      <c r="P1" s="372"/>
      <c r="Q1" s="372"/>
      <c r="R1" s="373"/>
      <c r="S1" s="373"/>
      <c r="U1" s="293"/>
    </row>
    <row r="2" spans="2:19" ht="12.75" customHeight="1">
      <c r="B2" s="548"/>
      <c r="C2" s="548"/>
      <c r="D2" s="548"/>
      <c r="E2" s="548"/>
      <c r="F2" s="548"/>
      <c r="G2" s="548"/>
      <c r="M2" s="548" t="s">
        <v>175</v>
      </c>
      <c r="N2" s="548"/>
      <c r="O2" s="548"/>
      <c r="P2" s="548"/>
      <c r="Q2" s="548"/>
      <c r="R2" s="548"/>
      <c r="S2" s="548"/>
    </row>
    <row r="3" spans="2:19" ht="24.75" customHeight="1">
      <c r="B3" s="548"/>
      <c r="C3" s="548"/>
      <c r="D3" s="548"/>
      <c r="E3" s="548"/>
      <c r="F3" s="548"/>
      <c r="G3" s="548"/>
      <c r="M3" s="548"/>
      <c r="N3" s="548"/>
      <c r="O3" s="548"/>
      <c r="P3" s="548"/>
      <c r="Q3" s="548"/>
      <c r="R3" s="548"/>
      <c r="S3" s="548"/>
    </row>
    <row r="4" spans="2:19" ht="12.75">
      <c r="B4" s="372"/>
      <c r="M4" s="372" t="s">
        <v>176</v>
      </c>
      <c r="N4" s="372"/>
      <c r="O4" s="372"/>
      <c r="P4" s="372"/>
      <c r="Q4" s="372"/>
      <c r="R4" s="373"/>
      <c r="S4" s="373"/>
    </row>
    <row r="5" spans="2:17" ht="12.75" customHeight="1">
      <c r="B5" s="372"/>
      <c r="M5" s="372" t="s">
        <v>66</v>
      </c>
      <c r="N5" s="372"/>
      <c r="O5" s="372"/>
      <c r="P5" s="372"/>
      <c r="Q5" s="372"/>
    </row>
    <row r="6" spans="6:13" ht="12.75">
      <c r="F6" s="544" t="s">
        <v>24</v>
      </c>
      <c r="G6" s="544"/>
      <c r="H6" s="544"/>
      <c r="I6" s="544"/>
      <c r="J6" s="544"/>
      <c r="K6" s="544"/>
      <c r="L6" s="544"/>
      <c r="M6" s="544"/>
    </row>
    <row r="7" spans="6:13" ht="12.75">
      <c r="F7" s="544" t="s">
        <v>426</v>
      </c>
      <c r="G7" s="544"/>
      <c r="H7" s="544"/>
      <c r="I7" s="544"/>
      <c r="J7" s="544"/>
      <c r="K7" s="544"/>
      <c r="L7" s="544"/>
      <c r="M7" s="544"/>
    </row>
    <row r="8" spans="6:13" ht="13.5" customHeight="1">
      <c r="F8" s="545" t="s">
        <v>174</v>
      </c>
      <c r="G8" s="545"/>
      <c r="H8" s="545"/>
      <c r="I8" s="545"/>
      <c r="J8" s="545"/>
      <c r="K8" s="545"/>
      <c r="L8" s="545"/>
      <c r="M8" s="545"/>
    </row>
    <row r="9" spans="6:13" ht="13.5" customHeight="1">
      <c r="F9" s="361"/>
      <c r="G9" s="361"/>
      <c r="H9" s="361"/>
      <c r="I9" s="361"/>
      <c r="J9" s="361"/>
      <c r="K9" s="361"/>
      <c r="L9" s="361"/>
      <c r="M9" s="361"/>
    </row>
    <row r="10" spans="2:19" ht="12.75">
      <c r="B10" s="545" t="s">
        <v>98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</row>
    <row r="11" spans="2:21" s="3" customFormat="1" ht="25.5" customHeight="1">
      <c r="B11" s="358" t="s">
        <v>25</v>
      </c>
      <c r="C11" s="505" t="s">
        <v>26</v>
      </c>
      <c r="D11" s="506"/>
      <c r="E11" s="506"/>
      <c r="F11" s="506"/>
      <c r="G11" s="506"/>
      <c r="H11" s="506"/>
      <c r="I11" s="507"/>
      <c r="J11" s="505" t="s">
        <v>28</v>
      </c>
      <c r="K11" s="506"/>
      <c r="L11" s="506"/>
      <c r="M11" s="506"/>
      <c r="N11" s="506"/>
      <c r="O11" s="507"/>
      <c r="P11" s="505" t="s">
        <v>27</v>
      </c>
      <c r="Q11" s="506"/>
      <c r="R11" s="506"/>
      <c r="S11" s="507"/>
      <c r="T11" s="263"/>
      <c r="U11" s="263"/>
    </row>
    <row r="12" spans="2:21" s="3" customFormat="1" ht="12.75">
      <c r="B12" s="356">
        <v>1</v>
      </c>
      <c r="C12" s="505">
        <v>2</v>
      </c>
      <c r="D12" s="506"/>
      <c r="E12" s="506"/>
      <c r="F12" s="506"/>
      <c r="G12" s="506"/>
      <c r="H12" s="506"/>
      <c r="I12" s="507"/>
      <c r="J12" s="505">
        <v>3</v>
      </c>
      <c r="K12" s="506"/>
      <c r="L12" s="506"/>
      <c r="M12" s="506"/>
      <c r="N12" s="506"/>
      <c r="O12" s="507"/>
      <c r="P12" s="505">
        <v>4</v>
      </c>
      <c r="Q12" s="506"/>
      <c r="R12" s="506"/>
      <c r="S12" s="507"/>
      <c r="T12" s="263"/>
      <c r="U12" s="263"/>
    </row>
    <row r="13" spans="2:21" s="3" customFormat="1" ht="17.25" customHeight="1">
      <c r="B13" s="261">
        <v>1</v>
      </c>
      <c r="C13" s="485" t="s">
        <v>339</v>
      </c>
      <c r="D13" s="486"/>
      <c r="E13" s="486"/>
      <c r="F13" s="486"/>
      <c r="G13" s="486"/>
      <c r="H13" s="486"/>
      <c r="I13" s="487"/>
      <c r="J13" s="566"/>
      <c r="K13" s="567"/>
      <c r="L13" s="567"/>
      <c r="M13" s="567"/>
      <c r="N13" s="567"/>
      <c r="O13" s="568"/>
      <c r="P13" s="569">
        <v>102670</v>
      </c>
      <c r="Q13" s="570"/>
      <c r="R13" s="570"/>
      <c r="S13" s="571"/>
      <c r="T13" s="263"/>
      <c r="U13" s="263"/>
    </row>
    <row r="14" spans="2:21" s="3" customFormat="1" ht="15.75" customHeight="1">
      <c r="B14" s="261">
        <v>1</v>
      </c>
      <c r="C14" s="485" t="s">
        <v>340</v>
      </c>
      <c r="D14" s="486"/>
      <c r="E14" s="486"/>
      <c r="F14" s="486"/>
      <c r="G14" s="486"/>
      <c r="H14" s="486"/>
      <c r="I14" s="487"/>
      <c r="J14" s="566"/>
      <c r="K14" s="567"/>
      <c r="L14" s="567"/>
      <c r="M14" s="567"/>
      <c r="N14" s="567"/>
      <c r="O14" s="568"/>
      <c r="P14" s="569">
        <v>85330</v>
      </c>
      <c r="Q14" s="570"/>
      <c r="R14" s="570"/>
      <c r="S14" s="571"/>
      <c r="T14" s="263"/>
      <c r="U14" s="263"/>
    </row>
    <row r="15" spans="2:21" s="3" customFormat="1" ht="12.75">
      <c r="B15" s="364"/>
      <c r="C15" s="537" t="s">
        <v>100</v>
      </c>
      <c r="D15" s="538"/>
      <c r="E15" s="538"/>
      <c r="F15" s="538"/>
      <c r="G15" s="538"/>
      <c r="H15" s="538"/>
      <c r="I15" s="539"/>
      <c r="J15" s="498"/>
      <c r="K15" s="499"/>
      <c r="L15" s="499"/>
      <c r="M15" s="499"/>
      <c r="N15" s="499"/>
      <c r="O15" s="500"/>
      <c r="P15" s="540">
        <f>P13+P14</f>
        <v>188000</v>
      </c>
      <c r="Q15" s="541"/>
      <c r="R15" s="541"/>
      <c r="S15" s="542"/>
      <c r="T15" s="263"/>
      <c r="U15" s="263"/>
    </row>
    <row r="16" spans="2:21" s="3" customFormat="1" ht="12.75">
      <c r="B16" s="306"/>
      <c r="C16" s="374"/>
      <c r="D16" s="374"/>
      <c r="E16" s="374"/>
      <c r="F16" s="374"/>
      <c r="G16" s="374"/>
      <c r="H16" s="374"/>
      <c r="I16" s="374"/>
      <c r="J16" s="306"/>
      <c r="K16" s="306"/>
      <c r="L16" s="306"/>
      <c r="M16" s="306"/>
      <c r="N16" s="306"/>
      <c r="O16" s="306"/>
      <c r="P16" s="258"/>
      <c r="Q16" s="258"/>
      <c r="R16" s="258"/>
      <c r="S16" s="258"/>
      <c r="T16" s="263"/>
      <c r="U16" s="263"/>
    </row>
    <row r="17" spans="2:19" ht="12.75" outlineLevel="1">
      <c r="B17" s="543" t="s">
        <v>205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</row>
    <row r="18" spans="2:21" s="3" customFormat="1" ht="25.5" customHeight="1" outlineLevel="1">
      <c r="B18" s="358" t="s">
        <v>25</v>
      </c>
      <c r="C18" s="505" t="s">
        <v>26</v>
      </c>
      <c r="D18" s="506"/>
      <c r="E18" s="506"/>
      <c r="F18" s="506"/>
      <c r="G18" s="506"/>
      <c r="H18" s="506"/>
      <c r="I18" s="507"/>
      <c r="J18" s="505" t="s">
        <v>28</v>
      </c>
      <c r="K18" s="506"/>
      <c r="L18" s="506"/>
      <c r="M18" s="506"/>
      <c r="N18" s="506"/>
      <c r="O18" s="507"/>
      <c r="P18" s="505" t="s">
        <v>27</v>
      </c>
      <c r="Q18" s="506"/>
      <c r="R18" s="506"/>
      <c r="S18" s="507"/>
      <c r="T18" s="263"/>
      <c r="U18" s="263"/>
    </row>
    <row r="19" spans="2:21" s="3" customFormat="1" ht="12.75" outlineLevel="1">
      <c r="B19" s="356">
        <v>1</v>
      </c>
      <c r="C19" s="505">
        <v>2</v>
      </c>
      <c r="D19" s="506"/>
      <c r="E19" s="506"/>
      <c r="F19" s="506"/>
      <c r="G19" s="506"/>
      <c r="H19" s="506"/>
      <c r="I19" s="507"/>
      <c r="J19" s="505">
        <v>3</v>
      </c>
      <c r="K19" s="506"/>
      <c r="L19" s="506"/>
      <c r="M19" s="506"/>
      <c r="N19" s="506"/>
      <c r="O19" s="507"/>
      <c r="P19" s="505">
        <v>4</v>
      </c>
      <c r="Q19" s="506"/>
      <c r="R19" s="506"/>
      <c r="S19" s="507"/>
      <c r="T19" s="263"/>
      <c r="U19" s="375">
        <f>P15+P21+P28</f>
        <v>246580</v>
      </c>
    </row>
    <row r="20" spans="2:21" s="3" customFormat="1" ht="12.75" customHeight="1" outlineLevel="1">
      <c r="B20" s="356">
        <v>1</v>
      </c>
      <c r="C20" s="485" t="s">
        <v>206</v>
      </c>
      <c r="D20" s="486"/>
      <c r="E20" s="486"/>
      <c r="F20" s="486"/>
      <c r="G20" s="486"/>
      <c r="H20" s="486"/>
      <c r="I20" s="487"/>
      <c r="J20" s="566" t="s">
        <v>304</v>
      </c>
      <c r="K20" s="567"/>
      <c r="L20" s="567"/>
      <c r="M20" s="567"/>
      <c r="N20" s="567"/>
      <c r="O20" s="568"/>
      <c r="P20" s="569">
        <v>1800</v>
      </c>
      <c r="Q20" s="570"/>
      <c r="R20" s="570"/>
      <c r="S20" s="571"/>
      <c r="T20" s="263"/>
      <c r="U20" s="263"/>
    </row>
    <row r="21" spans="2:21" s="3" customFormat="1" ht="12.75" outlineLevel="1">
      <c r="B21" s="364"/>
      <c r="C21" s="537" t="s">
        <v>100</v>
      </c>
      <c r="D21" s="538"/>
      <c r="E21" s="538"/>
      <c r="F21" s="538"/>
      <c r="G21" s="538"/>
      <c r="H21" s="538"/>
      <c r="I21" s="539"/>
      <c r="J21" s="498"/>
      <c r="K21" s="499"/>
      <c r="L21" s="499"/>
      <c r="M21" s="499"/>
      <c r="N21" s="499"/>
      <c r="O21" s="500"/>
      <c r="P21" s="540">
        <f>P20</f>
        <v>1800</v>
      </c>
      <c r="Q21" s="541"/>
      <c r="R21" s="541"/>
      <c r="S21" s="542"/>
      <c r="T21" s="263"/>
      <c r="U21" s="263"/>
    </row>
    <row r="22" spans="2:21" s="3" customFormat="1" ht="12.75">
      <c r="B22" s="306"/>
      <c r="C22" s="374"/>
      <c r="D22" s="374"/>
      <c r="E22" s="374"/>
      <c r="F22" s="374"/>
      <c r="G22" s="374"/>
      <c r="H22" s="374"/>
      <c r="I22" s="374"/>
      <c r="J22" s="306"/>
      <c r="K22" s="306"/>
      <c r="L22" s="306"/>
      <c r="M22" s="306"/>
      <c r="N22" s="306"/>
      <c r="O22" s="306"/>
      <c r="P22" s="258"/>
      <c r="Q22" s="258"/>
      <c r="R22" s="258"/>
      <c r="S22" s="258"/>
      <c r="T22" s="263"/>
      <c r="U22" s="263"/>
    </row>
    <row r="23" spans="2:19" ht="12.75">
      <c r="B23" s="545" t="s">
        <v>207</v>
      </c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</row>
    <row r="24" spans="2:21" s="3" customFormat="1" ht="25.5" customHeight="1">
      <c r="B24" s="358" t="s">
        <v>25</v>
      </c>
      <c r="C24" s="505" t="s">
        <v>26</v>
      </c>
      <c r="D24" s="506"/>
      <c r="E24" s="506"/>
      <c r="F24" s="506"/>
      <c r="G24" s="506"/>
      <c r="H24" s="506"/>
      <c r="I24" s="507"/>
      <c r="J24" s="505" t="s">
        <v>28</v>
      </c>
      <c r="K24" s="506"/>
      <c r="L24" s="506"/>
      <c r="M24" s="506"/>
      <c r="N24" s="506"/>
      <c r="O24" s="507"/>
      <c r="P24" s="505" t="s">
        <v>27</v>
      </c>
      <c r="Q24" s="506"/>
      <c r="R24" s="506"/>
      <c r="S24" s="507"/>
      <c r="T24" s="263"/>
      <c r="U24" s="263"/>
    </row>
    <row r="25" spans="2:21" s="3" customFormat="1" ht="12.75">
      <c r="B25" s="356">
        <v>1</v>
      </c>
      <c r="C25" s="505">
        <v>2</v>
      </c>
      <c r="D25" s="506"/>
      <c r="E25" s="506"/>
      <c r="F25" s="506"/>
      <c r="G25" s="506"/>
      <c r="H25" s="506"/>
      <c r="I25" s="507"/>
      <c r="J25" s="505">
        <v>3</v>
      </c>
      <c r="K25" s="506"/>
      <c r="L25" s="506"/>
      <c r="M25" s="506"/>
      <c r="N25" s="506"/>
      <c r="O25" s="507"/>
      <c r="P25" s="505">
        <v>4</v>
      </c>
      <c r="Q25" s="506"/>
      <c r="R25" s="506"/>
      <c r="S25" s="507"/>
      <c r="T25" s="263"/>
      <c r="U25" s="263"/>
    </row>
    <row r="26" spans="2:21" s="3" customFormat="1" ht="16.5" customHeight="1">
      <c r="B26" s="261">
        <v>1</v>
      </c>
      <c r="C26" s="485" t="s">
        <v>341</v>
      </c>
      <c r="D26" s="486"/>
      <c r="E26" s="486"/>
      <c r="F26" s="486"/>
      <c r="G26" s="486"/>
      <c r="H26" s="486"/>
      <c r="I26" s="487"/>
      <c r="J26" s="566"/>
      <c r="K26" s="567"/>
      <c r="L26" s="567"/>
      <c r="M26" s="567"/>
      <c r="N26" s="567"/>
      <c r="O26" s="568"/>
      <c r="P26" s="569">
        <v>31010</v>
      </c>
      <c r="Q26" s="570"/>
      <c r="R26" s="570"/>
      <c r="S26" s="571"/>
      <c r="T26" s="263"/>
      <c r="U26" s="263"/>
    </row>
    <row r="27" spans="2:21" s="3" customFormat="1" ht="27.75" customHeight="1">
      <c r="B27" s="261">
        <v>1</v>
      </c>
      <c r="C27" s="485" t="s">
        <v>342</v>
      </c>
      <c r="D27" s="486"/>
      <c r="E27" s="486"/>
      <c r="F27" s="486"/>
      <c r="G27" s="486"/>
      <c r="H27" s="486"/>
      <c r="I27" s="487"/>
      <c r="J27" s="566"/>
      <c r="K27" s="567"/>
      <c r="L27" s="567"/>
      <c r="M27" s="567"/>
      <c r="N27" s="567"/>
      <c r="O27" s="568"/>
      <c r="P27" s="569">
        <v>25770</v>
      </c>
      <c r="Q27" s="570"/>
      <c r="R27" s="570"/>
      <c r="S27" s="571"/>
      <c r="T27" s="263"/>
      <c r="U27" s="263"/>
    </row>
    <row r="28" spans="2:21" s="3" customFormat="1" ht="12.75">
      <c r="B28" s="364"/>
      <c r="C28" s="537" t="s">
        <v>100</v>
      </c>
      <c r="D28" s="538"/>
      <c r="E28" s="538"/>
      <c r="F28" s="538"/>
      <c r="G28" s="538"/>
      <c r="H28" s="538"/>
      <c r="I28" s="539"/>
      <c r="J28" s="498"/>
      <c r="K28" s="499"/>
      <c r="L28" s="499"/>
      <c r="M28" s="499"/>
      <c r="N28" s="499"/>
      <c r="O28" s="500"/>
      <c r="P28" s="540">
        <f>P26+P27</f>
        <v>56780</v>
      </c>
      <c r="Q28" s="541"/>
      <c r="R28" s="541"/>
      <c r="S28" s="542"/>
      <c r="T28" s="263"/>
      <c r="U28" s="263"/>
    </row>
    <row r="30" spans="2:19" ht="12.75">
      <c r="B30" s="545" t="s">
        <v>68</v>
      </c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</row>
    <row r="31" ht="10.5" customHeight="1"/>
    <row r="32" spans="2:19" ht="24" customHeight="1">
      <c r="B32" s="356" t="s">
        <v>25</v>
      </c>
      <c r="C32" s="504" t="s">
        <v>26</v>
      </c>
      <c r="D32" s="504"/>
      <c r="E32" s="504"/>
      <c r="F32" s="504"/>
      <c r="G32" s="504"/>
      <c r="H32" s="504" t="s">
        <v>28</v>
      </c>
      <c r="I32" s="504"/>
      <c r="J32" s="504" t="s">
        <v>55</v>
      </c>
      <c r="K32" s="504"/>
      <c r="L32" s="504"/>
      <c r="M32" s="504" t="s">
        <v>54</v>
      </c>
      <c r="N32" s="504"/>
      <c r="O32" s="504"/>
      <c r="P32" s="504" t="s">
        <v>56</v>
      </c>
      <c r="Q32" s="504"/>
      <c r="R32" s="504"/>
      <c r="S32" s="504"/>
    </row>
    <row r="33" spans="2:19" ht="12.75">
      <c r="B33" s="356">
        <v>1</v>
      </c>
      <c r="C33" s="504">
        <v>2</v>
      </c>
      <c r="D33" s="504"/>
      <c r="E33" s="504"/>
      <c r="F33" s="504"/>
      <c r="G33" s="504"/>
      <c r="H33" s="504">
        <v>3</v>
      </c>
      <c r="I33" s="504"/>
      <c r="J33" s="504">
        <v>4</v>
      </c>
      <c r="K33" s="504"/>
      <c r="L33" s="504"/>
      <c r="M33" s="504">
        <v>5</v>
      </c>
      <c r="N33" s="504"/>
      <c r="O33" s="504"/>
      <c r="P33" s="504">
        <v>6</v>
      </c>
      <c r="Q33" s="504"/>
      <c r="R33" s="504"/>
      <c r="S33" s="504"/>
    </row>
    <row r="34" spans="2:19" ht="77.25" customHeight="1">
      <c r="B34" s="261">
        <v>1</v>
      </c>
      <c r="C34" s="485" t="s">
        <v>87</v>
      </c>
      <c r="D34" s="486"/>
      <c r="E34" s="486"/>
      <c r="F34" s="486"/>
      <c r="G34" s="487"/>
      <c r="H34" s="578"/>
      <c r="I34" s="578"/>
      <c r="J34" s="575"/>
      <c r="K34" s="575"/>
      <c r="L34" s="575"/>
      <c r="M34" s="623"/>
      <c r="N34" s="623"/>
      <c r="O34" s="623"/>
      <c r="P34" s="576">
        <v>11730</v>
      </c>
      <c r="Q34" s="576"/>
      <c r="R34" s="576"/>
      <c r="S34" s="576"/>
    </row>
    <row r="35" spans="2:20" ht="15" customHeight="1">
      <c r="B35" s="261"/>
      <c r="C35" s="620" t="s">
        <v>178</v>
      </c>
      <c r="D35" s="621"/>
      <c r="E35" s="621"/>
      <c r="F35" s="621"/>
      <c r="G35" s="622"/>
      <c r="H35" s="578"/>
      <c r="I35" s="578"/>
      <c r="J35" s="575">
        <v>261.4</v>
      </c>
      <c r="K35" s="575"/>
      <c r="L35" s="575"/>
      <c r="M35" s="623">
        <v>12</v>
      </c>
      <c r="N35" s="623"/>
      <c r="O35" s="623"/>
      <c r="P35" s="624">
        <f>J35*M35</f>
        <v>3136.7999999999997</v>
      </c>
      <c r="Q35" s="624"/>
      <c r="R35" s="624"/>
      <c r="S35" s="624"/>
      <c r="T35" s="254">
        <v>1.06</v>
      </c>
    </row>
    <row r="36" spans="2:20" ht="14.25" customHeight="1">
      <c r="B36" s="261"/>
      <c r="C36" s="620" t="s">
        <v>179</v>
      </c>
      <c r="D36" s="621"/>
      <c r="E36" s="621"/>
      <c r="F36" s="621"/>
      <c r="G36" s="622"/>
      <c r="H36" s="578"/>
      <c r="I36" s="578"/>
      <c r="J36" s="575">
        <v>0.56</v>
      </c>
      <c r="K36" s="575"/>
      <c r="L36" s="575"/>
      <c r="M36" s="616">
        <f>P36/J36</f>
        <v>15345</v>
      </c>
      <c r="N36" s="616"/>
      <c r="O36" s="616"/>
      <c r="P36" s="624">
        <f>P34-P35</f>
        <v>8593.2</v>
      </c>
      <c r="Q36" s="624"/>
      <c r="R36" s="624"/>
      <c r="S36" s="624"/>
      <c r="T36" s="254"/>
    </row>
    <row r="37" spans="2:20" ht="27" customHeight="1">
      <c r="B37" s="261">
        <v>2</v>
      </c>
      <c r="C37" s="485" t="s">
        <v>181</v>
      </c>
      <c r="D37" s="486"/>
      <c r="E37" s="486"/>
      <c r="F37" s="486"/>
      <c r="G37" s="487"/>
      <c r="H37" s="578"/>
      <c r="I37" s="578"/>
      <c r="J37" s="575">
        <f>P37/M37</f>
        <v>0</v>
      </c>
      <c r="K37" s="575"/>
      <c r="L37" s="575"/>
      <c r="M37" s="623">
        <v>12</v>
      </c>
      <c r="N37" s="623"/>
      <c r="O37" s="623"/>
      <c r="P37" s="576">
        <v>0</v>
      </c>
      <c r="Q37" s="576"/>
      <c r="R37" s="576"/>
      <c r="S37" s="576"/>
      <c r="T37" s="254">
        <v>1.06</v>
      </c>
    </row>
    <row r="38" spans="2:19" ht="12.75">
      <c r="B38" s="364"/>
      <c r="C38" s="498" t="s">
        <v>57</v>
      </c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500"/>
      <c r="P38" s="501">
        <f>P34+P37</f>
        <v>11730</v>
      </c>
      <c r="Q38" s="502"/>
      <c r="R38" s="502"/>
      <c r="S38" s="502"/>
    </row>
    <row r="39" spans="2:19" ht="12.75">
      <c r="B39" s="376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</row>
    <row r="40" spans="2:19" ht="12.75">
      <c r="B40" s="513" t="s">
        <v>69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</row>
    <row r="41" spans="2:19" ht="7.5" customHeight="1">
      <c r="B41" s="376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</row>
    <row r="42" spans="2:19" ht="50.25" customHeight="1">
      <c r="B42" s="356" t="s">
        <v>25</v>
      </c>
      <c r="C42" s="504" t="s">
        <v>26</v>
      </c>
      <c r="D42" s="504"/>
      <c r="E42" s="504"/>
      <c r="F42" s="504"/>
      <c r="G42" s="504"/>
      <c r="H42" s="504" t="s">
        <v>28</v>
      </c>
      <c r="I42" s="504"/>
      <c r="J42" s="504" t="s">
        <v>29</v>
      </c>
      <c r="K42" s="504"/>
      <c r="L42" s="504" t="s">
        <v>32</v>
      </c>
      <c r="M42" s="504"/>
      <c r="N42" s="504"/>
      <c r="O42" s="504" t="s">
        <v>33</v>
      </c>
      <c r="P42" s="504"/>
      <c r="Q42" s="504" t="s">
        <v>34</v>
      </c>
      <c r="R42" s="504"/>
      <c r="S42" s="504"/>
    </row>
    <row r="43" spans="2:19" ht="12.75">
      <c r="B43" s="356">
        <v>1</v>
      </c>
      <c r="C43" s="504">
        <v>2</v>
      </c>
      <c r="D43" s="504"/>
      <c r="E43" s="504"/>
      <c r="F43" s="504"/>
      <c r="G43" s="504"/>
      <c r="H43" s="504">
        <v>3</v>
      </c>
      <c r="I43" s="504"/>
      <c r="J43" s="504">
        <v>4</v>
      </c>
      <c r="K43" s="504"/>
      <c r="L43" s="504">
        <v>5</v>
      </c>
      <c r="M43" s="504"/>
      <c r="N43" s="504"/>
      <c r="O43" s="504">
        <v>6</v>
      </c>
      <c r="P43" s="504"/>
      <c r="Q43" s="504">
        <v>7</v>
      </c>
      <c r="R43" s="504"/>
      <c r="S43" s="504"/>
    </row>
    <row r="44" spans="2:25" ht="15.75" customHeight="1">
      <c r="B44" s="261">
        <v>1</v>
      </c>
      <c r="C44" s="485" t="s">
        <v>115</v>
      </c>
      <c r="D44" s="486"/>
      <c r="E44" s="486"/>
      <c r="F44" s="486"/>
      <c r="G44" s="487"/>
      <c r="H44" s="578"/>
      <c r="I44" s="578"/>
      <c r="J44" s="579" t="s">
        <v>96</v>
      </c>
      <c r="K44" s="579"/>
      <c r="L44" s="575">
        <v>36.87</v>
      </c>
      <c r="M44" s="575"/>
      <c r="N44" s="575"/>
      <c r="O44" s="575">
        <f>Q44/L44</f>
        <v>7520.206129644698</v>
      </c>
      <c r="P44" s="575"/>
      <c r="Q44" s="576">
        <v>277270</v>
      </c>
      <c r="R44" s="576"/>
      <c r="S44" s="576"/>
      <c r="T44" s="254">
        <v>1.02</v>
      </c>
      <c r="U44" s="256">
        <f>L44*O44</f>
        <v>277270</v>
      </c>
      <c r="W44" s="577"/>
      <c r="X44" s="577"/>
      <c r="Y44" s="577"/>
    </row>
    <row r="45" spans="2:25" ht="49.5" customHeight="1">
      <c r="B45" s="261">
        <v>2</v>
      </c>
      <c r="C45" s="485" t="s">
        <v>88</v>
      </c>
      <c r="D45" s="486"/>
      <c r="E45" s="486"/>
      <c r="F45" s="486"/>
      <c r="G45" s="487"/>
      <c r="H45" s="578"/>
      <c r="I45" s="578"/>
      <c r="J45" s="579" t="s">
        <v>35</v>
      </c>
      <c r="K45" s="579"/>
      <c r="L45" s="575">
        <v>14.78</v>
      </c>
      <c r="M45" s="575"/>
      <c r="N45" s="575"/>
      <c r="O45" s="575">
        <f>Q45/L45</f>
        <v>9873.477672530447</v>
      </c>
      <c r="P45" s="575"/>
      <c r="Q45" s="576">
        <v>145930</v>
      </c>
      <c r="R45" s="576"/>
      <c r="S45" s="576"/>
      <c r="T45" s="254">
        <v>1.063</v>
      </c>
      <c r="U45" s="256">
        <f>L45*O45</f>
        <v>145930</v>
      </c>
      <c r="W45" s="577"/>
      <c r="X45" s="577"/>
      <c r="Y45" s="577"/>
    </row>
    <row r="46" spans="2:25" ht="18" customHeight="1">
      <c r="B46" s="261">
        <v>3</v>
      </c>
      <c r="C46" s="485" t="s">
        <v>173</v>
      </c>
      <c r="D46" s="486"/>
      <c r="E46" s="486"/>
      <c r="F46" s="486"/>
      <c r="G46" s="487"/>
      <c r="H46" s="578"/>
      <c r="I46" s="578"/>
      <c r="J46" s="579" t="s">
        <v>96</v>
      </c>
      <c r="K46" s="579"/>
      <c r="L46" s="575">
        <v>0.13</v>
      </c>
      <c r="M46" s="575"/>
      <c r="N46" s="575"/>
      <c r="O46" s="575">
        <f>Q46/L46</f>
        <v>48769.230769230766</v>
      </c>
      <c r="P46" s="575"/>
      <c r="Q46" s="576">
        <v>6340</v>
      </c>
      <c r="R46" s="576"/>
      <c r="S46" s="576"/>
      <c r="T46" s="254">
        <v>1.06</v>
      </c>
      <c r="U46" s="256">
        <f>L46*O46*10</f>
        <v>63400</v>
      </c>
      <c r="W46" s="56"/>
      <c r="X46" s="56"/>
      <c r="Y46" s="56"/>
    </row>
    <row r="47" spans="2:25" ht="28.5" customHeight="1">
      <c r="B47" s="261">
        <v>3</v>
      </c>
      <c r="C47" s="485" t="s">
        <v>343</v>
      </c>
      <c r="D47" s="486"/>
      <c r="E47" s="486"/>
      <c r="F47" s="486"/>
      <c r="G47" s="487"/>
      <c r="H47" s="578"/>
      <c r="I47" s="578"/>
      <c r="J47" s="579" t="s">
        <v>344</v>
      </c>
      <c r="K47" s="579"/>
      <c r="L47" s="575">
        <v>0.33</v>
      </c>
      <c r="M47" s="575"/>
      <c r="N47" s="575"/>
      <c r="O47" s="575">
        <f>Q47*L47</f>
        <v>495</v>
      </c>
      <c r="P47" s="575"/>
      <c r="Q47" s="576">
        <v>1500</v>
      </c>
      <c r="R47" s="576"/>
      <c r="S47" s="576"/>
      <c r="T47" s="254"/>
      <c r="W47" s="56"/>
      <c r="X47" s="56"/>
      <c r="Y47" s="56"/>
    </row>
    <row r="48" spans="2:25" ht="24" customHeight="1">
      <c r="B48" s="261">
        <v>3</v>
      </c>
      <c r="C48" s="485" t="s">
        <v>413</v>
      </c>
      <c r="D48" s="486"/>
      <c r="E48" s="486"/>
      <c r="F48" s="486"/>
      <c r="G48" s="487"/>
      <c r="H48" s="603"/>
      <c r="I48" s="604"/>
      <c r="J48" s="579" t="s">
        <v>96</v>
      </c>
      <c r="K48" s="579"/>
      <c r="L48" s="611">
        <f>Q48/O48</f>
        <v>23.84</v>
      </c>
      <c r="M48" s="612"/>
      <c r="N48" s="613"/>
      <c r="O48" s="611">
        <v>500</v>
      </c>
      <c r="P48" s="613"/>
      <c r="Q48" s="495">
        <v>11920</v>
      </c>
      <c r="R48" s="496"/>
      <c r="S48" s="497"/>
      <c r="T48" s="368"/>
      <c r="U48" s="255"/>
      <c r="W48" s="56"/>
      <c r="X48" s="56"/>
      <c r="Y48" s="56"/>
    </row>
    <row r="49" spans="2:19" ht="12.75" customHeight="1">
      <c r="B49" s="366"/>
      <c r="C49" s="521" t="s">
        <v>57</v>
      </c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3"/>
      <c r="Q49" s="586">
        <f>SUM(Q44:Q48)</f>
        <v>442960</v>
      </c>
      <c r="R49" s="586"/>
      <c r="S49" s="586"/>
    </row>
    <row r="50" spans="2:19" ht="12.75">
      <c r="B50" s="376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</row>
    <row r="51" spans="2:19" ht="12.75">
      <c r="B51" s="513" t="s">
        <v>74</v>
      </c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</row>
    <row r="52" spans="2:19" ht="9" customHeight="1">
      <c r="B52" s="376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</row>
    <row r="53" spans="2:19" ht="24" customHeight="1">
      <c r="B53" s="356" t="s">
        <v>25</v>
      </c>
      <c r="C53" s="504" t="s">
        <v>26</v>
      </c>
      <c r="D53" s="504"/>
      <c r="E53" s="504"/>
      <c r="F53" s="504"/>
      <c r="G53" s="504"/>
      <c r="H53" s="504" t="s">
        <v>28</v>
      </c>
      <c r="I53" s="504"/>
      <c r="J53" s="504" t="s">
        <v>55</v>
      </c>
      <c r="K53" s="504"/>
      <c r="L53" s="504"/>
      <c r="M53" s="504" t="s">
        <v>54</v>
      </c>
      <c r="N53" s="504"/>
      <c r="O53" s="504"/>
      <c r="P53" s="504" t="s">
        <v>56</v>
      </c>
      <c r="Q53" s="504"/>
      <c r="R53" s="504"/>
      <c r="S53" s="504"/>
    </row>
    <row r="54" spans="2:19" ht="12.75">
      <c r="B54" s="356">
        <v>1</v>
      </c>
      <c r="C54" s="504">
        <v>2</v>
      </c>
      <c r="D54" s="504"/>
      <c r="E54" s="504"/>
      <c r="F54" s="504"/>
      <c r="G54" s="504"/>
      <c r="H54" s="504">
        <v>3</v>
      </c>
      <c r="I54" s="504"/>
      <c r="J54" s="504">
        <v>4</v>
      </c>
      <c r="K54" s="504"/>
      <c r="L54" s="504"/>
      <c r="M54" s="504">
        <v>5</v>
      </c>
      <c r="N54" s="504"/>
      <c r="O54" s="504"/>
      <c r="P54" s="505">
        <v>6</v>
      </c>
      <c r="Q54" s="506"/>
      <c r="R54" s="506"/>
      <c r="S54" s="507"/>
    </row>
    <row r="55" spans="2:21" ht="24" customHeight="1">
      <c r="B55" s="356">
        <v>1</v>
      </c>
      <c r="C55" s="550" t="s">
        <v>172</v>
      </c>
      <c r="D55" s="550"/>
      <c r="E55" s="550"/>
      <c r="F55" s="550"/>
      <c r="G55" s="550"/>
      <c r="H55" s="578"/>
      <c r="I55" s="578"/>
      <c r="J55" s="605">
        <f aca="true" t="shared" si="0" ref="J55:J60">P55/M55</f>
        <v>34660</v>
      </c>
      <c r="K55" s="605"/>
      <c r="L55" s="605"/>
      <c r="M55" s="529">
        <v>1</v>
      </c>
      <c r="N55" s="529"/>
      <c r="O55" s="529"/>
      <c r="P55" s="495">
        <v>34660</v>
      </c>
      <c r="Q55" s="496"/>
      <c r="R55" s="496"/>
      <c r="S55" s="497"/>
      <c r="T55" s="254"/>
      <c r="U55" s="255"/>
    </row>
    <row r="56" spans="2:21" ht="27" customHeight="1">
      <c r="B56" s="356">
        <v>4</v>
      </c>
      <c r="C56" s="550" t="s">
        <v>254</v>
      </c>
      <c r="D56" s="550"/>
      <c r="E56" s="550"/>
      <c r="F56" s="550"/>
      <c r="G56" s="550"/>
      <c r="H56" s="578"/>
      <c r="I56" s="578"/>
      <c r="J56" s="605">
        <f t="shared" si="0"/>
        <v>9910</v>
      </c>
      <c r="K56" s="605"/>
      <c r="L56" s="605"/>
      <c r="M56" s="529">
        <v>1</v>
      </c>
      <c r="N56" s="529"/>
      <c r="O56" s="529"/>
      <c r="P56" s="495">
        <v>9910</v>
      </c>
      <c r="Q56" s="496"/>
      <c r="R56" s="496"/>
      <c r="S56" s="497"/>
      <c r="T56" s="254"/>
      <c r="U56" s="255"/>
    </row>
    <row r="57" spans="2:21" ht="26.25" customHeight="1">
      <c r="B57" s="356">
        <v>1</v>
      </c>
      <c r="C57" s="485" t="s">
        <v>415</v>
      </c>
      <c r="D57" s="486"/>
      <c r="E57" s="486"/>
      <c r="F57" s="486"/>
      <c r="G57" s="487"/>
      <c r="H57" s="603"/>
      <c r="I57" s="604"/>
      <c r="J57" s="508">
        <f t="shared" si="0"/>
        <v>5550</v>
      </c>
      <c r="K57" s="509"/>
      <c r="L57" s="510"/>
      <c r="M57" s="490">
        <v>1</v>
      </c>
      <c r="N57" s="491"/>
      <c r="O57" s="492"/>
      <c r="P57" s="495">
        <v>5550</v>
      </c>
      <c r="Q57" s="496"/>
      <c r="R57" s="496"/>
      <c r="S57" s="497"/>
      <c r="T57" s="254"/>
      <c r="U57" s="255"/>
    </row>
    <row r="58" spans="2:21" ht="24.75" customHeight="1">
      <c r="B58" s="356">
        <v>3</v>
      </c>
      <c r="C58" s="550" t="s">
        <v>414</v>
      </c>
      <c r="D58" s="550"/>
      <c r="E58" s="550"/>
      <c r="F58" s="550"/>
      <c r="G58" s="550"/>
      <c r="H58" s="578"/>
      <c r="I58" s="578"/>
      <c r="J58" s="605">
        <f t="shared" si="0"/>
        <v>4000</v>
      </c>
      <c r="K58" s="605"/>
      <c r="L58" s="605"/>
      <c r="M58" s="529">
        <v>1</v>
      </c>
      <c r="N58" s="529"/>
      <c r="O58" s="529"/>
      <c r="P58" s="495">
        <v>4000</v>
      </c>
      <c r="Q58" s="496"/>
      <c r="R58" s="496"/>
      <c r="S58" s="497"/>
      <c r="T58" s="369">
        <v>3000</v>
      </c>
      <c r="U58" s="255"/>
    </row>
    <row r="59" spans="2:22" ht="13.5" customHeight="1">
      <c r="B59" s="356">
        <v>6</v>
      </c>
      <c r="C59" s="550" t="s">
        <v>345</v>
      </c>
      <c r="D59" s="550"/>
      <c r="E59" s="550"/>
      <c r="F59" s="550"/>
      <c r="G59" s="550"/>
      <c r="H59" s="578"/>
      <c r="I59" s="578"/>
      <c r="J59" s="605">
        <f t="shared" si="0"/>
        <v>2000</v>
      </c>
      <c r="K59" s="605"/>
      <c r="L59" s="605"/>
      <c r="M59" s="529">
        <v>1</v>
      </c>
      <c r="N59" s="529"/>
      <c r="O59" s="529"/>
      <c r="P59" s="495">
        <v>2000</v>
      </c>
      <c r="Q59" s="496"/>
      <c r="R59" s="496"/>
      <c r="S59" s="497"/>
      <c r="T59" s="254"/>
      <c r="U59" s="255"/>
      <c r="V59" s="45"/>
    </row>
    <row r="60" spans="2:21" ht="12.75" customHeight="1">
      <c r="B60" s="356">
        <v>6</v>
      </c>
      <c r="C60" s="550" t="s">
        <v>346</v>
      </c>
      <c r="D60" s="550"/>
      <c r="E60" s="550"/>
      <c r="F60" s="550"/>
      <c r="G60" s="550"/>
      <c r="H60" s="578"/>
      <c r="I60" s="578"/>
      <c r="J60" s="605">
        <f t="shared" si="0"/>
        <v>18850</v>
      </c>
      <c r="K60" s="605"/>
      <c r="L60" s="605"/>
      <c r="M60" s="529">
        <v>1</v>
      </c>
      <c r="N60" s="529"/>
      <c r="O60" s="529"/>
      <c r="P60" s="495">
        <v>18850</v>
      </c>
      <c r="Q60" s="496"/>
      <c r="R60" s="496"/>
      <c r="S60" s="497"/>
      <c r="T60" s="254"/>
      <c r="U60" s="255"/>
    </row>
    <row r="61" spans="2:19" ht="14.25" customHeight="1">
      <c r="B61" s="356"/>
      <c r="C61" s="555" t="s">
        <v>57</v>
      </c>
      <c r="D61" s="555"/>
      <c r="E61" s="555"/>
      <c r="F61" s="555"/>
      <c r="G61" s="555"/>
      <c r="H61" s="555"/>
      <c r="I61" s="555"/>
      <c r="J61" s="555"/>
      <c r="K61" s="555"/>
      <c r="L61" s="555"/>
      <c r="M61" s="555"/>
      <c r="N61" s="555"/>
      <c r="O61" s="555"/>
      <c r="P61" s="625">
        <f>SUM(P55:S60)</f>
        <v>74970</v>
      </c>
      <c r="Q61" s="625"/>
      <c r="R61" s="625"/>
      <c r="S61" s="625"/>
    </row>
    <row r="62" spans="2:20" ht="10.5" customHeight="1">
      <c r="B62" s="303"/>
      <c r="C62" s="377"/>
      <c r="D62" s="377"/>
      <c r="E62" s="377"/>
      <c r="F62" s="377"/>
      <c r="G62" s="377"/>
      <c r="H62" s="377"/>
      <c r="I62" s="377"/>
      <c r="J62" s="377"/>
      <c r="K62" s="377"/>
      <c r="L62" s="378"/>
      <c r="M62" s="378"/>
      <c r="N62" s="378"/>
      <c r="O62" s="303"/>
      <c r="P62" s="303"/>
      <c r="Q62" s="303"/>
      <c r="R62" s="303"/>
      <c r="S62" s="303"/>
      <c r="T62" s="379"/>
    </row>
    <row r="63" spans="2:19" ht="14.25" customHeight="1">
      <c r="B63" s="513" t="s">
        <v>71</v>
      </c>
      <c r="C63" s="513"/>
      <c r="D63" s="513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</row>
    <row r="64" spans="2:21" s="8" customFormat="1" ht="12" customHeight="1"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256"/>
      <c r="U64" s="256"/>
    </row>
    <row r="65" spans="2:19" ht="24.75" customHeight="1">
      <c r="B65" s="356" t="s">
        <v>25</v>
      </c>
      <c r="C65" s="504" t="s">
        <v>26</v>
      </c>
      <c r="D65" s="504"/>
      <c r="E65" s="504"/>
      <c r="F65" s="504"/>
      <c r="G65" s="504"/>
      <c r="H65" s="504" t="s">
        <v>28</v>
      </c>
      <c r="I65" s="504"/>
      <c r="J65" s="504" t="s">
        <v>55</v>
      </c>
      <c r="K65" s="504"/>
      <c r="L65" s="504"/>
      <c r="M65" s="504" t="s">
        <v>54</v>
      </c>
      <c r="N65" s="504"/>
      <c r="O65" s="504"/>
      <c r="P65" s="504" t="s">
        <v>56</v>
      </c>
      <c r="Q65" s="504"/>
      <c r="R65" s="504"/>
      <c r="S65" s="504"/>
    </row>
    <row r="66" spans="2:19" ht="13.5" customHeight="1">
      <c r="B66" s="356">
        <v>1</v>
      </c>
      <c r="C66" s="504">
        <v>2</v>
      </c>
      <c r="D66" s="504"/>
      <c r="E66" s="504"/>
      <c r="F66" s="504"/>
      <c r="G66" s="504"/>
      <c r="H66" s="504">
        <v>3</v>
      </c>
      <c r="I66" s="504"/>
      <c r="J66" s="558" t="s">
        <v>89</v>
      </c>
      <c r="K66" s="558"/>
      <c r="L66" s="558"/>
      <c r="M66" s="558" t="s">
        <v>90</v>
      </c>
      <c r="N66" s="558"/>
      <c r="O66" s="558"/>
      <c r="P66" s="505">
        <v>6</v>
      </c>
      <c r="Q66" s="506"/>
      <c r="R66" s="506"/>
      <c r="S66" s="507"/>
    </row>
    <row r="67" spans="2:21" ht="36" customHeight="1">
      <c r="B67" s="356">
        <f>1</f>
        <v>1</v>
      </c>
      <c r="C67" s="485" t="s">
        <v>91</v>
      </c>
      <c r="D67" s="486"/>
      <c r="E67" s="486"/>
      <c r="F67" s="486"/>
      <c r="G67" s="487"/>
      <c r="H67" s="579"/>
      <c r="I67" s="579"/>
      <c r="J67" s="529">
        <f>P67/M67</f>
        <v>3455</v>
      </c>
      <c r="K67" s="529"/>
      <c r="L67" s="529"/>
      <c r="M67" s="578" t="s">
        <v>255</v>
      </c>
      <c r="N67" s="578"/>
      <c r="O67" s="578"/>
      <c r="P67" s="490">
        <v>41460</v>
      </c>
      <c r="Q67" s="491"/>
      <c r="R67" s="491"/>
      <c r="S67" s="492"/>
      <c r="T67" s="254"/>
      <c r="U67" s="255">
        <f>44800+31690-2400</f>
        <v>74090</v>
      </c>
    </row>
    <row r="68" spans="2:21" ht="18" customHeight="1">
      <c r="B68" s="356">
        <v>1</v>
      </c>
      <c r="C68" s="485" t="s">
        <v>416</v>
      </c>
      <c r="D68" s="486"/>
      <c r="E68" s="486"/>
      <c r="F68" s="486"/>
      <c r="G68" s="487"/>
      <c r="H68" s="579"/>
      <c r="I68" s="579"/>
      <c r="J68" s="529">
        <f>P68/M68</f>
        <v>4200</v>
      </c>
      <c r="K68" s="529"/>
      <c r="L68" s="529"/>
      <c r="M68" s="578" t="s">
        <v>182</v>
      </c>
      <c r="N68" s="578"/>
      <c r="O68" s="578"/>
      <c r="P68" s="490">
        <v>4200</v>
      </c>
      <c r="Q68" s="491"/>
      <c r="R68" s="491"/>
      <c r="S68" s="492"/>
      <c r="T68" s="254"/>
      <c r="U68" s="255"/>
    </row>
    <row r="69" spans="2:21" ht="24" customHeight="1">
      <c r="B69" s="356">
        <f>1</f>
        <v>1</v>
      </c>
      <c r="C69" s="485" t="s">
        <v>347</v>
      </c>
      <c r="D69" s="486"/>
      <c r="E69" s="486"/>
      <c r="F69" s="486"/>
      <c r="G69" s="487"/>
      <c r="H69" s="579"/>
      <c r="I69" s="579"/>
      <c r="J69" s="529">
        <f>P69/M69</f>
        <v>12960</v>
      </c>
      <c r="K69" s="529"/>
      <c r="L69" s="529"/>
      <c r="M69" s="578" t="s">
        <v>182</v>
      </c>
      <c r="N69" s="578"/>
      <c r="O69" s="578"/>
      <c r="P69" s="490">
        <v>12960</v>
      </c>
      <c r="Q69" s="491"/>
      <c r="R69" s="491"/>
      <c r="S69" s="492"/>
      <c r="T69" s="254"/>
      <c r="U69" s="255"/>
    </row>
    <row r="70" spans="2:21" ht="20.25" customHeight="1">
      <c r="B70" s="356">
        <f>1</f>
        <v>1</v>
      </c>
      <c r="C70" s="485" t="s">
        <v>348</v>
      </c>
      <c r="D70" s="486"/>
      <c r="E70" s="486"/>
      <c r="F70" s="486"/>
      <c r="G70" s="487"/>
      <c r="H70" s="579"/>
      <c r="I70" s="579"/>
      <c r="J70" s="529">
        <f>P70/M70</f>
        <v>10880</v>
      </c>
      <c r="K70" s="529"/>
      <c r="L70" s="529"/>
      <c r="M70" s="578" t="s">
        <v>182</v>
      </c>
      <c r="N70" s="578"/>
      <c r="O70" s="578"/>
      <c r="P70" s="490">
        <v>10880</v>
      </c>
      <c r="Q70" s="491"/>
      <c r="R70" s="491"/>
      <c r="S70" s="492"/>
      <c r="T70" s="254"/>
      <c r="U70" s="255"/>
    </row>
    <row r="71" spans="2:21" ht="16.5" customHeight="1">
      <c r="B71" s="356">
        <v>1</v>
      </c>
      <c r="C71" s="600" t="s">
        <v>417</v>
      </c>
      <c r="D71" s="601"/>
      <c r="E71" s="601"/>
      <c r="F71" s="601"/>
      <c r="G71" s="602"/>
      <c r="H71" s="579"/>
      <c r="I71" s="579"/>
      <c r="J71" s="529">
        <f>P71/M71</f>
        <v>383.3333333333333</v>
      </c>
      <c r="K71" s="529"/>
      <c r="L71" s="529"/>
      <c r="M71" s="578" t="s">
        <v>255</v>
      </c>
      <c r="N71" s="578"/>
      <c r="O71" s="578"/>
      <c r="P71" s="490">
        <f>'[1]11.11.19'!$O$61</f>
        <v>4600</v>
      </c>
      <c r="Q71" s="491"/>
      <c r="R71" s="491"/>
      <c r="S71" s="492"/>
      <c r="T71" s="254"/>
      <c r="U71" s="255"/>
    </row>
    <row r="72" spans="2:19" ht="12.75">
      <c r="B72" s="356"/>
      <c r="C72" s="596" t="s">
        <v>57</v>
      </c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01">
        <f>SUM(P67:S71)</f>
        <v>74100</v>
      </c>
      <c r="Q72" s="502"/>
      <c r="R72" s="502"/>
      <c r="S72" s="503"/>
    </row>
    <row r="73" spans="2:19" ht="12.75">
      <c r="B73" s="303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80"/>
      <c r="Q73" s="380"/>
      <c r="R73" s="380"/>
      <c r="S73" s="380"/>
    </row>
    <row r="74" spans="2:19" ht="12.75">
      <c r="B74" s="513" t="s">
        <v>418</v>
      </c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</row>
    <row r="75" spans="2:19" ht="12.75"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</row>
    <row r="76" spans="2:19" ht="25.5">
      <c r="B76" s="356" t="s">
        <v>25</v>
      </c>
      <c r="C76" s="504" t="s">
        <v>26</v>
      </c>
      <c r="D76" s="504"/>
      <c r="E76" s="504"/>
      <c r="F76" s="504"/>
      <c r="G76" s="504"/>
      <c r="H76" s="504" t="s">
        <v>28</v>
      </c>
      <c r="I76" s="504"/>
      <c r="J76" s="504" t="s">
        <v>55</v>
      </c>
      <c r="K76" s="504"/>
      <c r="L76" s="504"/>
      <c r="M76" s="504" t="s">
        <v>54</v>
      </c>
      <c r="N76" s="504"/>
      <c r="O76" s="504"/>
      <c r="P76" s="504" t="s">
        <v>56</v>
      </c>
      <c r="Q76" s="504"/>
      <c r="R76" s="504"/>
      <c r="S76" s="504"/>
    </row>
    <row r="77" spans="2:19" ht="12.75">
      <c r="B77" s="356">
        <v>1</v>
      </c>
      <c r="C77" s="504">
        <v>2</v>
      </c>
      <c r="D77" s="504"/>
      <c r="E77" s="504"/>
      <c r="F77" s="504"/>
      <c r="G77" s="504"/>
      <c r="H77" s="504">
        <v>3</v>
      </c>
      <c r="I77" s="504"/>
      <c r="J77" s="558" t="s">
        <v>89</v>
      </c>
      <c r="K77" s="558"/>
      <c r="L77" s="558"/>
      <c r="M77" s="558" t="s">
        <v>90</v>
      </c>
      <c r="N77" s="558"/>
      <c r="O77" s="558"/>
      <c r="P77" s="505">
        <v>6</v>
      </c>
      <c r="Q77" s="506"/>
      <c r="R77" s="506"/>
      <c r="S77" s="507"/>
    </row>
    <row r="78" spans="2:19" ht="12.75">
      <c r="B78" s="356">
        <v>2</v>
      </c>
      <c r="C78" s="485" t="s">
        <v>419</v>
      </c>
      <c r="D78" s="486"/>
      <c r="E78" s="486"/>
      <c r="F78" s="486"/>
      <c r="G78" s="487"/>
      <c r="H78" s="579"/>
      <c r="I78" s="579"/>
      <c r="J78" s="529">
        <f>P78/M78</f>
        <v>4000</v>
      </c>
      <c r="K78" s="529"/>
      <c r="L78" s="529"/>
      <c r="M78" s="578" t="s">
        <v>182</v>
      </c>
      <c r="N78" s="578"/>
      <c r="O78" s="578"/>
      <c r="P78" s="490">
        <f>'[1]11.11.19'!$O$63</f>
        <v>4000</v>
      </c>
      <c r="Q78" s="491"/>
      <c r="R78" s="491"/>
      <c r="S78" s="492"/>
    </row>
    <row r="79" spans="2:19" ht="12.75">
      <c r="B79" s="356"/>
      <c r="C79" s="596" t="s">
        <v>57</v>
      </c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7">
        <f>P78</f>
        <v>4000</v>
      </c>
      <c r="Q79" s="598"/>
      <c r="R79" s="598"/>
      <c r="S79" s="599"/>
    </row>
    <row r="80" spans="2:19" ht="12.75">
      <c r="B80" s="303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80"/>
      <c r="Q80" s="380"/>
      <c r="R80" s="380"/>
      <c r="S80" s="380"/>
    </row>
    <row r="81" spans="2:19" ht="12.75">
      <c r="B81" s="376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</row>
    <row r="82" spans="2:19" ht="13.5" customHeight="1">
      <c r="B82" s="513" t="s">
        <v>70</v>
      </c>
      <c r="C82" s="513"/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</row>
    <row r="83" spans="2:19" ht="11.25" customHeight="1">
      <c r="B83" s="376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 t="s">
        <v>30</v>
      </c>
      <c r="R83" s="263"/>
      <c r="S83" s="263"/>
    </row>
    <row r="84" spans="2:19" ht="25.5" customHeight="1">
      <c r="B84" s="356" t="s">
        <v>25</v>
      </c>
      <c r="C84" s="504" t="s">
        <v>26</v>
      </c>
      <c r="D84" s="504"/>
      <c r="E84" s="504"/>
      <c r="F84" s="504"/>
      <c r="G84" s="504"/>
      <c r="H84" s="504"/>
      <c r="I84" s="504"/>
      <c r="J84" s="504" t="s">
        <v>28</v>
      </c>
      <c r="K84" s="504"/>
      <c r="L84" s="505" t="s">
        <v>116</v>
      </c>
      <c r="M84" s="506"/>
      <c r="N84" s="506"/>
      <c r="O84" s="506"/>
      <c r="P84" s="506"/>
      <c r="Q84" s="506"/>
      <c r="R84" s="506"/>
      <c r="S84" s="507"/>
    </row>
    <row r="85" spans="2:19" ht="12.75">
      <c r="B85" s="356">
        <v>1</v>
      </c>
      <c r="C85" s="504">
        <v>2</v>
      </c>
      <c r="D85" s="504"/>
      <c r="E85" s="504"/>
      <c r="F85" s="504"/>
      <c r="G85" s="504"/>
      <c r="H85" s="504"/>
      <c r="I85" s="504"/>
      <c r="J85" s="504">
        <v>3</v>
      </c>
      <c r="K85" s="504"/>
      <c r="L85" s="505">
        <v>4</v>
      </c>
      <c r="M85" s="506"/>
      <c r="N85" s="506"/>
      <c r="O85" s="506"/>
      <c r="P85" s="506"/>
      <c r="Q85" s="506"/>
      <c r="R85" s="506"/>
      <c r="S85" s="507"/>
    </row>
    <row r="86" spans="2:19" ht="12.75">
      <c r="B86" s="356">
        <v>1</v>
      </c>
      <c r="C86" s="485" t="s">
        <v>38</v>
      </c>
      <c r="D86" s="486"/>
      <c r="E86" s="486"/>
      <c r="F86" s="486"/>
      <c r="G86" s="486"/>
      <c r="H86" s="486"/>
      <c r="I86" s="487"/>
      <c r="J86" s="558"/>
      <c r="K86" s="558"/>
      <c r="L86" s="516">
        <f>15900-140</f>
        <v>15760</v>
      </c>
      <c r="M86" s="559"/>
      <c r="N86" s="559"/>
      <c r="O86" s="559"/>
      <c r="P86" s="559"/>
      <c r="Q86" s="559"/>
      <c r="R86" s="559"/>
      <c r="S86" s="517"/>
    </row>
    <row r="87" spans="2:19" ht="12.75">
      <c r="B87" s="356">
        <v>2</v>
      </c>
      <c r="C87" s="485" t="s">
        <v>92</v>
      </c>
      <c r="D87" s="486"/>
      <c r="E87" s="486"/>
      <c r="F87" s="486"/>
      <c r="G87" s="486"/>
      <c r="H87" s="486"/>
      <c r="I87" s="487"/>
      <c r="J87" s="558"/>
      <c r="K87" s="558"/>
      <c r="L87" s="516">
        <v>140</v>
      </c>
      <c r="M87" s="559"/>
      <c r="N87" s="559"/>
      <c r="O87" s="559"/>
      <c r="P87" s="559"/>
      <c r="Q87" s="559"/>
      <c r="R87" s="559"/>
      <c r="S87" s="517"/>
    </row>
    <row r="88" spans="2:19" ht="12.75" customHeight="1">
      <c r="B88" s="356"/>
      <c r="C88" s="521" t="s">
        <v>57</v>
      </c>
      <c r="D88" s="522"/>
      <c r="E88" s="522"/>
      <c r="F88" s="522"/>
      <c r="G88" s="522"/>
      <c r="H88" s="522"/>
      <c r="I88" s="522"/>
      <c r="J88" s="522"/>
      <c r="K88" s="522"/>
      <c r="L88" s="614">
        <f>L86+L87</f>
        <v>15900</v>
      </c>
      <c r="M88" s="614"/>
      <c r="N88" s="614"/>
      <c r="O88" s="614"/>
      <c r="P88" s="614"/>
      <c r="Q88" s="614"/>
      <c r="R88" s="614"/>
      <c r="S88" s="615"/>
    </row>
    <row r="89" spans="2:19" ht="10.5" customHeight="1">
      <c r="B89" s="376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</row>
    <row r="90" spans="2:20" ht="12.75" customHeight="1" outlineLevel="1">
      <c r="B90" s="513" t="s">
        <v>405</v>
      </c>
      <c r="C90" s="513"/>
      <c r="D90" s="513"/>
      <c r="E90" s="513"/>
      <c r="F90" s="513"/>
      <c r="G90" s="513"/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254"/>
    </row>
    <row r="91" spans="2:19" ht="12.75" outlineLevel="1">
      <c r="B91" s="376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 t="s">
        <v>36</v>
      </c>
      <c r="S91" s="263"/>
    </row>
    <row r="92" spans="2:19" ht="25.5">
      <c r="B92" s="356" t="s">
        <v>25</v>
      </c>
      <c r="C92" s="504" t="s">
        <v>26</v>
      </c>
      <c r="D92" s="504"/>
      <c r="E92" s="504"/>
      <c r="F92" s="504"/>
      <c r="G92" s="504"/>
      <c r="H92" s="504"/>
      <c r="I92" s="504" t="s">
        <v>28</v>
      </c>
      <c r="J92" s="504"/>
      <c r="K92" s="504" t="s">
        <v>117</v>
      </c>
      <c r="L92" s="504"/>
      <c r="M92" s="504"/>
      <c r="N92" s="504" t="s">
        <v>118</v>
      </c>
      <c r="O92" s="504"/>
      <c r="P92" s="504"/>
      <c r="Q92" s="505" t="s">
        <v>37</v>
      </c>
      <c r="R92" s="506"/>
      <c r="S92" s="507"/>
    </row>
    <row r="93" spans="2:19" ht="12.75">
      <c r="B93" s="356">
        <v>1</v>
      </c>
      <c r="C93" s="504">
        <v>2</v>
      </c>
      <c r="D93" s="504"/>
      <c r="E93" s="504"/>
      <c r="F93" s="504"/>
      <c r="G93" s="504"/>
      <c r="H93" s="504"/>
      <c r="I93" s="504">
        <v>3</v>
      </c>
      <c r="J93" s="504"/>
      <c r="K93" s="504">
        <v>4</v>
      </c>
      <c r="L93" s="504"/>
      <c r="M93" s="504"/>
      <c r="N93" s="504">
        <v>5</v>
      </c>
      <c r="O93" s="504"/>
      <c r="P93" s="504"/>
      <c r="Q93" s="505">
        <v>6</v>
      </c>
      <c r="R93" s="506"/>
      <c r="S93" s="507"/>
    </row>
    <row r="94" spans="2:19" ht="12.75">
      <c r="B94" s="356">
        <v>1</v>
      </c>
      <c r="C94" s="485" t="s">
        <v>93</v>
      </c>
      <c r="D94" s="486"/>
      <c r="E94" s="486"/>
      <c r="F94" s="486"/>
      <c r="G94" s="486"/>
      <c r="H94" s="487"/>
      <c r="I94" s="488"/>
      <c r="J94" s="489"/>
      <c r="K94" s="508"/>
      <c r="L94" s="509"/>
      <c r="M94" s="510"/>
      <c r="N94" s="493"/>
      <c r="O94" s="494"/>
      <c r="P94" s="489"/>
      <c r="Q94" s="493"/>
      <c r="R94" s="511"/>
      <c r="S94" s="512"/>
    </row>
    <row r="95" spans="2:19" ht="12.75">
      <c r="B95" s="356"/>
      <c r="C95" s="485" t="s">
        <v>180</v>
      </c>
      <c r="D95" s="486"/>
      <c r="E95" s="486"/>
      <c r="F95" s="486"/>
      <c r="G95" s="486"/>
      <c r="H95" s="487"/>
      <c r="I95" s="488"/>
      <c r="J95" s="489"/>
      <c r="K95" s="490">
        <v>3533</v>
      </c>
      <c r="L95" s="491"/>
      <c r="M95" s="492"/>
      <c r="N95" s="493">
        <f>Q95/K95</f>
        <v>22.33229549957543</v>
      </c>
      <c r="O95" s="494"/>
      <c r="P95" s="489"/>
      <c r="Q95" s="495">
        <v>78900</v>
      </c>
      <c r="R95" s="496"/>
      <c r="S95" s="497"/>
    </row>
    <row r="96" spans="2:19" ht="12.75">
      <c r="B96" s="261"/>
      <c r="C96" s="498" t="s">
        <v>57</v>
      </c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500"/>
      <c r="Q96" s="501">
        <f>Q95</f>
        <v>78900</v>
      </c>
      <c r="R96" s="502"/>
      <c r="S96" s="503"/>
    </row>
    <row r="97" spans="2:19" ht="12.75">
      <c r="B97" s="381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80"/>
      <c r="R97" s="380"/>
      <c r="S97" s="380"/>
    </row>
    <row r="98" spans="2:20" ht="12.75" hidden="1" outlineLevel="1">
      <c r="B98" s="261"/>
      <c r="C98" s="498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500"/>
      <c r="Q98" s="501"/>
      <c r="R98" s="502"/>
      <c r="S98" s="503"/>
      <c r="T98" s="254"/>
    </row>
    <row r="99" spans="2:19" ht="9.75" customHeight="1" collapsed="1">
      <c r="B99" s="376"/>
      <c r="C99" s="382"/>
      <c r="D99" s="382"/>
      <c r="E99" s="382"/>
      <c r="F99" s="382"/>
      <c r="G99" s="382"/>
      <c r="H99" s="382"/>
      <c r="I99" s="382"/>
      <c r="J99" s="382"/>
      <c r="K99" s="382"/>
      <c r="L99" s="263"/>
      <c r="M99" s="263"/>
      <c r="N99" s="263"/>
      <c r="O99" s="263"/>
      <c r="P99" s="263"/>
      <c r="Q99" s="263"/>
      <c r="R99" s="263"/>
      <c r="S99" s="263"/>
    </row>
    <row r="100" spans="2:19" ht="15.75" customHeight="1">
      <c r="B100" s="513" t="s">
        <v>404</v>
      </c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3"/>
    </row>
    <row r="101" spans="2:19" ht="15.75" customHeight="1">
      <c r="B101" s="360"/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263" t="s">
        <v>30</v>
      </c>
      <c r="S101" s="360"/>
    </row>
    <row r="102" spans="2:19" ht="25.5" customHeight="1" outlineLevel="1">
      <c r="B102" s="356" t="s">
        <v>25</v>
      </c>
      <c r="C102" s="504" t="s">
        <v>26</v>
      </c>
      <c r="D102" s="504"/>
      <c r="E102" s="504"/>
      <c r="F102" s="504"/>
      <c r="G102" s="504"/>
      <c r="H102" s="504"/>
      <c r="I102" s="504" t="s">
        <v>28</v>
      </c>
      <c r="J102" s="504"/>
      <c r="K102" s="504" t="s">
        <v>183</v>
      </c>
      <c r="L102" s="504"/>
      <c r="M102" s="504"/>
      <c r="N102" s="504" t="s">
        <v>184</v>
      </c>
      <c r="O102" s="504"/>
      <c r="P102" s="504"/>
      <c r="Q102" s="505" t="s">
        <v>37</v>
      </c>
      <c r="R102" s="506"/>
      <c r="S102" s="507"/>
    </row>
    <row r="103" spans="2:19" ht="12.75" outlineLevel="1">
      <c r="B103" s="356">
        <v>1</v>
      </c>
      <c r="C103" s="504">
        <v>2</v>
      </c>
      <c r="D103" s="504"/>
      <c r="E103" s="504"/>
      <c r="F103" s="504"/>
      <c r="G103" s="504"/>
      <c r="H103" s="504"/>
      <c r="I103" s="504">
        <v>3</v>
      </c>
      <c r="J103" s="504"/>
      <c r="K103" s="504">
        <v>4</v>
      </c>
      <c r="L103" s="504"/>
      <c r="M103" s="504"/>
      <c r="N103" s="504">
        <v>5</v>
      </c>
      <c r="O103" s="504"/>
      <c r="P103" s="504"/>
      <c r="Q103" s="505">
        <v>6</v>
      </c>
      <c r="R103" s="506"/>
      <c r="S103" s="507"/>
    </row>
    <row r="104" spans="2:21" ht="12.75">
      <c r="B104" s="383">
        <v>1</v>
      </c>
      <c r="C104" s="617" t="s">
        <v>259</v>
      </c>
      <c r="D104" s="618"/>
      <c r="E104" s="618"/>
      <c r="F104" s="618"/>
      <c r="G104" s="618"/>
      <c r="H104" s="619"/>
      <c r="I104" s="488"/>
      <c r="J104" s="489"/>
      <c r="K104" s="606">
        <v>25</v>
      </c>
      <c r="L104" s="606"/>
      <c r="M104" s="606"/>
      <c r="N104" s="607">
        <v>100</v>
      </c>
      <c r="O104" s="576"/>
      <c r="P104" s="576"/>
      <c r="Q104" s="509">
        <f>K104*N104</f>
        <v>2500</v>
      </c>
      <c r="R104" s="509"/>
      <c r="S104" s="510"/>
      <c r="T104" s="384">
        <v>1.047</v>
      </c>
      <c r="U104" s="255"/>
    </row>
    <row r="105" spans="2:21" ht="12.75">
      <c r="B105" s="383">
        <f>B104+1</f>
        <v>2</v>
      </c>
      <c r="C105" s="617" t="s">
        <v>260</v>
      </c>
      <c r="D105" s="618"/>
      <c r="E105" s="618"/>
      <c r="F105" s="618"/>
      <c r="G105" s="618"/>
      <c r="H105" s="619"/>
      <c r="I105" s="488"/>
      <c r="J105" s="489"/>
      <c r="K105" s="606">
        <v>40</v>
      </c>
      <c r="L105" s="606"/>
      <c r="M105" s="606"/>
      <c r="N105" s="607">
        <v>66</v>
      </c>
      <c r="O105" s="576"/>
      <c r="P105" s="576"/>
      <c r="Q105" s="509">
        <f>K105*N105+14+6</f>
        <v>2660</v>
      </c>
      <c r="R105" s="509"/>
      <c r="S105" s="510"/>
      <c r="T105" s="384"/>
      <c r="U105" s="255"/>
    </row>
    <row r="106" spans="2:21" ht="12.75">
      <c r="B106" s="383">
        <f>B105+1</f>
        <v>3</v>
      </c>
      <c r="C106" s="608" t="s">
        <v>261</v>
      </c>
      <c r="D106" s="609"/>
      <c r="E106" s="609"/>
      <c r="F106" s="609"/>
      <c r="G106" s="609"/>
      <c r="H106" s="610"/>
      <c r="I106" s="488"/>
      <c r="J106" s="489"/>
      <c r="K106" s="606">
        <v>36</v>
      </c>
      <c r="L106" s="606"/>
      <c r="M106" s="606"/>
      <c r="N106" s="607">
        <v>180</v>
      </c>
      <c r="O106" s="576"/>
      <c r="P106" s="576"/>
      <c r="Q106" s="509">
        <f>K106*N106</f>
        <v>6480</v>
      </c>
      <c r="R106" s="509"/>
      <c r="S106" s="510"/>
      <c r="T106" s="384"/>
      <c r="U106" s="255"/>
    </row>
    <row r="107" spans="2:21" ht="12.75">
      <c r="B107" s="383">
        <f>B106+1</f>
        <v>4</v>
      </c>
      <c r="C107" s="617" t="s">
        <v>262</v>
      </c>
      <c r="D107" s="618"/>
      <c r="E107" s="618"/>
      <c r="F107" s="618"/>
      <c r="G107" s="618"/>
      <c r="H107" s="619"/>
      <c r="I107" s="488"/>
      <c r="J107" s="489"/>
      <c r="K107" s="606">
        <v>48</v>
      </c>
      <c r="L107" s="606"/>
      <c r="M107" s="606"/>
      <c r="N107" s="607">
        <v>150</v>
      </c>
      <c r="O107" s="576"/>
      <c r="P107" s="576"/>
      <c r="Q107" s="509">
        <f>K107*N107</f>
        <v>7200</v>
      </c>
      <c r="R107" s="509"/>
      <c r="S107" s="510"/>
      <c r="T107" s="384"/>
      <c r="U107" s="255"/>
    </row>
    <row r="108" spans="2:22" ht="12.75">
      <c r="B108" s="383">
        <f>B107+1</f>
        <v>5</v>
      </c>
      <c r="C108" s="608" t="s">
        <v>263</v>
      </c>
      <c r="D108" s="609"/>
      <c r="E108" s="609"/>
      <c r="F108" s="609"/>
      <c r="G108" s="609"/>
      <c r="H108" s="610"/>
      <c r="I108" s="488"/>
      <c r="J108" s="489"/>
      <c r="K108" s="606">
        <v>40</v>
      </c>
      <c r="L108" s="606"/>
      <c r="M108" s="606"/>
      <c r="N108" s="607">
        <v>54</v>
      </c>
      <c r="O108" s="576"/>
      <c r="P108" s="576"/>
      <c r="Q108" s="509">
        <f>K108*N108</f>
        <v>2160</v>
      </c>
      <c r="R108" s="509"/>
      <c r="S108" s="510"/>
      <c r="T108" s="384"/>
      <c r="U108" s="255"/>
      <c r="V108" s="45"/>
    </row>
    <row r="109" spans="2:22" ht="12.75" outlineLevel="1">
      <c r="B109" s="261"/>
      <c r="C109" s="498" t="s">
        <v>57</v>
      </c>
      <c r="D109" s="499"/>
      <c r="E109" s="499"/>
      <c r="F109" s="499"/>
      <c r="G109" s="499"/>
      <c r="H109" s="499"/>
      <c r="I109" s="499"/>
      <c r="J109" s="499"/>
      <c r="K109" s="499"/>
      <c r="L109" s="499"/>
      <c r="M109" s="499"/>
      <c r="N109" s="499"/>
      <c r="O109" s="499"/>
      <c r="P109" s="500"/>
      <c r="Q109" s="501">
        <f>SUM(Q104:S108)</f>
        <v>21000</v>
      </c>
      <c r="R109" s="502"/>
      <c r="S109" s="503"/>
      <c r="U109" s="385"/>
      <c r="V109" s="45"/>
    </row>
    <row r="110" spans="2:19" ht="12.75">
      <c r="B110" s="381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80"/>
      <c r="R110" s="380"/>
      <c r="S110" s="380"/>
    </row>
    <row r="111" spans="2:19" ht="12.75">
      <c r="B111" s="372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</row>
    <row r="112" spans="2:24" ht="12.75">
      <c r="B112" s="386"/>
      <c r="D112" s="306" t="s">
        <v>420</v>
      </c>
      <c r="F112" s="381"/>
      <c r="G112" s="380">
        <f>Q109+Q96+L88+P79+P72+P61+Q49+P38+P28+P21+P15</f>
        <v>970140</v>
      </c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X112" s="45"/>
    </row>
    <row r="113" spans="2:24" ht="12.75">
      <c r="B113" s="374"/>
      <c r="C113" s="381"/>
      <c r="D113" s="381"/>
      <c r="E113" s="381"/>
      <c r="F113" s="381"/>
      <c r="G113" s="258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X113" s="45"/>
    </row>
    <row r="114" spans="2:24" ht="12.75">
      <c r="B114" s="386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V114" s="54"/>
      <c r="X114" s="45"/>
    </row>
    <row r="115" spans="2:22" ht="12.75">
      <c r="B115" s="372" t="s">
        <v>94</v>
      </c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 t="s">
        <v>60</v>
      </c>
      <c r="N115" s="263"/>
      <c r="O115" s="263"/>
      <c r="P115" s="263"/>
      <c r="Q115" s="263"/>
      <c r="R115" s="263"/>
      <c r="S115" s="263"/>
      <c r="V115" s="54"/>
    </row>
    <row r="116" spans="2:22" ht="12.75">
      <c r="B116" s="372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V116" s="54"/>
    </row>
    <row r="117" spans="2:19" ht="12.75">
      <c r="B117" s="372" t="s">
        <v>95</v>
      </c>
      <c r="D117" s="263"/>
      <c r="E117" s="263"/>
      <c r="F117" s="263"/>
      <c r="G117" s="263"/>
      <c r="H117" s="263"/>
      <c r="I117" s="263"/>
      <c r="J117" s="263"/>
      <c r="K117" s="263"/>
      <c r="L117" s="263"/>
      <c r="M117" s="263" t="s">
        <v>294</v>
      </c>
      <c r="N117" s="263"/>
      <c r="O117" s="263"/>
      <c r="P117" s="387" t="s">
        <v>61</v>
      </c>
      <c r="Q117" s="263"/>
      <c r="S117" s="263"/>
    </row>
    <row r="118" spans="2:19" ht="12.75">
      <c r="B118" s="372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387"/>
      <c r="Q118" s="263"/>
      <c r="S118" s="263"/>
    </row>
    <row r="119" spans="2:19" ht="12.75">
      <c r="B119" s="372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387"/>
      <c r="Q119" s="263"/>
      <c r="S119" s="263"/>
    </row>
    <row r="120" ht="12.75">
      <c r="V120" s="54"/>
    </row>
    <row r="121" spans="2:19" ht="12.75">
      <c r="B121" s="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 t="s">
        <v>112</v>
      </c>
      <c r="N121" s="10"/>
      <c r="O121" s="10"/>
      <c r="P121" s="10"/>
      <c r="Q121" s="10"/>
      <c r="R121" s="11"/>
      <c r="S121" s="11"/>
    </row>
    <row r="122" spans="2:19" ht="12.75">
      <c r="B122" s="595"/>
      <c r="C122" s="595"/>
      <c r="D122" s="595"/>
      <c r="E122" s="595"/>
      <c r="F122" s="595"/>
      <c r="G122" s="595"/>
      <c r="H122" s="8"/>
      <c r="I122" s="8"/>
      <c r="J122" s="8"/>
      <c r="K122" s="8"/>
      <c r="L122" s="8"/>
      <c r="M122" s="548" t="s">
        <v>175</v>
      </c>
      <c r="N122" s="548"/>
      <c r="O122" s="548"/>
      <c r="P122" s="548"/>
      <c r="Q122" s="548"/>
      <c r="R122" s="548"/>
      <c r="S122" s="548"/>
    </row>
    <row r="123" spans="2:19" ht="12.75">
      <c r="B123" s="595"/>
      <c r="C123" s="595"/>
      <c r="D123" s="595"/>
      <c r="E123" s="595"/>
      <c r="F123" s="595"/>
      <c r="G123" s="595"/>
      <c r="H123" s="8"/>
      <c r="I123" s="8"/>
      <c r="J123" s="8"/>
      <c r="K123" s="8"/>
      <c r="L123" s="8"/>
      <c r="M123" s="548"/>
      <c r="N123" s="548"/>
      <c r="O123" s="548"/>
      <c r="P123" s="548"/>
      <c r="Q123" s="548"/>
      <c r="R123" s="548"/>
      <c r="S123" s="548"/>
    </row>
    <row r="124" spans="2:19" ht="12.75">
      <c r="B124" s="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41" t="s">
        <v>176</v>
      </c>
      <c r="N124" s="41"/>
      <c r="O124" s="41"/>
      <c r="P124" s="41"/>
      <c r="Q124" s="41"/>
      <c r="R124" s="57"/>
      <c r="S124" s="57"/>
    </row>
    <row r="125" spans="2:19" ht="12.75">
      <c r="B125" s="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1" t="s">
        <v>66</v>
      </c>
      <c r="N125" s="41"/>
      <c r="O125" s="41"/>
      <c r="P125" s="41"/>
      <c r="Q125" s="41"/>
      <c r="R125" s="6"/>
      <c r="S125" s="6"/>
    </row>
    <row r="126" spans="2:19" ht="12.75">
      <c r="B126" s="33"/>
      <c r="C126" s="8"/>
      <c r="D126" s="8"/>
      <c r="E126" s="8"/>
      <c r="F126" s="544" t="s">
        <v>24</v>
      </c>
      <c r="G126" s="544"/>
      <c r="H126" s="544"/>
      <c r="I126" s="544"/>
      <c r="J126" s="544"/>
      <c r="K126" s="544"/>
      <c r="L126" s="544"/>
      <c r="M126" s="544"/>
      <c r="N126" s="8"/>
      <c r="O126" s="8"/>
      <c r="P126" s="8"/>
      <c r="Q126" s="8"/>
      <c r="R126" s="8"/>
      <c r="S126" s="8"/>
    </row>
    <row r="127" spans="2:19" ht="12.75">
      <c r="B127" s="33"/>
      <c r="C127" s="8"/>
      <c r="D127" s="8"/>
      <c r="E127" s="8"/>
      <c r="F127" s="544" t="s">
        <v>427</v>
      </c>
      <c r="G127" s="544"/>
      <c r="H127" s="544"/>
      <c r="I127" s="544"/>
      <c r="J127" s="544"/>
      <c r="K127" s="544"/>
      <c r="L127" s="544"/>
      <c r="M127" s="544"/>
      <c r="N127" s="8"/>
      <c r="O127" s="8"/>
      <c r="P127" s="8"/>
      <c r="Q127" s="8"/>
      <c r="R127" s="8"/>
      <c r="S127" s="8"/>
    </row>
    <row r="128" spans="2:19" ht="12.75">
      <c r="B128" s="33"/>
      <c r="C128" s="8"/>
      <c r="D128" s="8"/>
      <c r="E128" s="8"/>
      <c r="F128" s="545" t="s">
        <v>174</v>
      </c>
      <c r="G128" s="545"/>
      <c r="H128" s="545"/>
      <c r="I128" s="545"/>
      <c r="J128" s="545"/>
      <c r="K128" s="545"/>
      <c r="L128" s="545"/>
      <c r="M128" s="545"/>
      <c r="N128" s="8"/>
      <c r="O128" s="8"/>
      <c r="P128" s="8"/>
      <c r="Q128" s="8"/>
      <c r="R128" s="8"/>
      <c r="S128" s="8"/>
    </row>
    <row r="129" spans="2:19" ht="12.75">
      <c r="B129" s="3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2:19" ht="12.75">
      <c r="B130" s="513" t="s">
        <v>409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</row>
    <row r="131" spans="2:19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4" t="s">
        <v>30</v>
      </c>
      <c r="S131" s="9"/>
    </row>
    <row r="132" spans="2:19" ht="25.5">
      <c r="B132" s="24" t="s">
        <v>25</v>
      </c>
      <c r="C132" s="504" t="s">
        <v>26</v>
      </c>
      <c r="D132" s="504"/>
      <c r="E132" s="504"/>
      <c r="F132" s="504"/>
      <c r="G132" s="504"/>
      <c r="H132" s="504"/>
      <c r="I132" s="504" t="s">
        <v>28</v>
      </c>
      <c r="J132" s="504"/>
      <c r="K132" s="524" t="s">
        <v>62</v>
      </c>
      <c r="L132" s="524"/>
      <c r="M132" s="25" t="s">
        <v>63</v>
      </c>
      <c r="N132" s="504" t="s">
        <v>39</v>
      </c>
      <c r="O132" s="504"/>
      <c r="P132" s="504"/>
      <c r="Q132" s="505" t="s">
        <v>67</v>
      </c>
      <c r="R132" s="506"/>
      <c r="S132" s="507"/>
    </row>
    <row r="133" spans="2:19" ht="12.75">
      <c r="B133" s="24">
        <v>1</v>
      </c>
      <c r="C133" s="504">
        <v>2</v>
      </c>
      <c r="D133" s="504"/>
      <c r="E133" s="504"/>
      <c r="F133" s="504"/>
      <c r="G133" s="504"/>
      <c r="H133" s="504"/>
      <c r="I133" s="504">
        <v>3</v>
      </c>
      <c r="J133" s="504"/>
      <c r="K133" s="504">
        <v>4</v>
      </c>
      <c r="L133" s="504"/>
      <c r="M133" s="24">
        <v>5</v>
      </c>
      <c r="N133" s="504">
        <v>6</v>
      </c>
      <c r="O133" s="504"/>
      <c r="P133" s="504"/>
      <c r="Q133" s="505">
        <v>7</v>
      </c>
      <c r="R133" s="506"/>
      <c r="S133" s="507"/>
    </row>
    <row r="134" spans="2:19" ht="12.75">
      <c r="B134" s="356">
        <v>1</v>
      </c>
      <c r="C134" s="485" t="s">
        <v>410</v>
      </c>
      <c r="D134" s="514"/>
      <c r="E134" s="514"/>
      <c r="F134" s="514"/>
      <c r="G134" s="514"/>
      <c r="H134" s="514"/>
      <c r="I134" s="515"/>
      <c r="J134" s="359"/>
      <c r="K134" s="516">
        <v>39</v>
      </c>
      <c r="L134" s="517"/>
      <c r="M134" s="367">
        <v>91</v>
      </c>
      <c r="N134" s="505">
        <v>15</v>
      </c>
      <c r="O134" s="506"/>
      <c r="P134" s="507"/>
      <c r="Q134" s="518">
        <f>M134*N134*K134</f>
        <v>53235</v>
      </c>
      <c r="R134" s="519"/>
      <c r="S134" s="520"/>
    </row>
    <row r="135" spans="2:19" ht="12.75">
      <c r="B135" s="24"/>
      <c r="C135" s="521" t="s">
        <v>57</v>
      </c>
      <c r="D135" s="522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3"/>
      <c r="Q135" s="493">
        <f>Q134</f>
        <v>53235</v>
      </c>
      <c r="R135" s="511"/>
      <c r="S135" s="512"/>
    </row>
    <row r="136" spans="2:19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2:19" ht="12.75">
      <c r="B137" s="513" t="s">
        <v>409</v>
      </c>
      <c r="C137" s="513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</row>
    <row r="138" spans="2:19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4"/>
      <c r="S138" s="9"/>
    </row>
    <row r="139" spans="2:19" ht="25.5">
      <c r="B139" s="24" t="s">
        <v>25</v>
      </c>
      <c r="C139" s="504" t="s">
        <v>26</v>
      </c>
      <c r="D139" s="504"/>
      <c r="E139" s="504"/>
      <c r="F139" s="504"/>
      <c r="G139" s="504"/>
      <c r="H139" s="504"/>
      <c r="I139" s="504" t="s">
        <v>28</v>
      </c>
      <c r="J139" s="504"/>
      <c r="K139" s="505" t="s">
        <v>67</v>
      </c>
      <c r="L139" s="626"/>
      <c r="M139" s="626"/>
      <c r="N139" s="626"/>
      <c r="O139" s="626"/>
      <c r="P139" s="626"/>
      <c r="Q139" s="626"/>
      <c r="R139" s="626"/>
      <c r="S139" s="627"/>
    </row>
    <row r="140" spans="2:19" ht="12.75">
      <c r="B140" s="24">
        <v>1</v>
      </c>
      <c r="C140" s="504">
        <v>2</v>
      </c>
      <c r="D140" s="504"/>
      <c r="E140" s="504"/>
      <c r="F140" s="504"/>
      <c r="G140" s="504"/>
      <c r="H140" s="504"/>
      <c r="I140" s="504">
        <v>3</v>
      </c>
      <c r="J140" s="504"/>
      <c r="K140" s="505">
        <v>4</v>
      </c>
      <c r="L140" s="479"/>
      <c r="M140" s="479"/>
      <c r="N140" s="479"/>
      <c r="O140" s="479"/>
      <c r="P140" s="479"/>
      <c r="Q140" s="479"/>
      <c r="R140" s="479"/>
      <c r="S140" s="480"/>
    </row>
    <row r="141" spans="2:19" ht="12.75">
      <c r="B141" s="35">
        <v>1</v>
      </c>
      <c r="C141" s="525" t="s">
        <v>264</v>
      </c>
      <c r="D141" s="526"/>
      <c r="E141" s="526"/>
      <c r="F141" s="526"/>
      <c r="G141" s="526"/>
      <c r="H141" s="527"/>
      <c r="I141" s="528"/>
      <c r="J141" s="528"/>
      <c r="K141" s="589"/>
      <c r="L141" s="590"/>
      <c r="M141" s="628"/>
      <c r="N141" s="628"/>
      <c r="O141" s="628"/>
      <c r="P141" s="628"/>
      <c r="Q141" s="628"/>
      <c r="R141" s="628"/>
      <c r="S141" s="629"/>
    </row>
    <row r="142" spans="2:19" ht="12.75">
      <c r="B142" s="24">
        <v>1</v>
      </c>
      <c r="C142" s="505" t="s">
        <v>412</v>
      </c>
      <c r="D142" s="506"/>
      <c r="E142" s="506"/>
      <c r="F142" s="506"/>
      <c r="G142" s="506"/>
      <c r="H142" s="507"/>
      <c r="I142" s="530"/>
      <c r="J142" s="480"/>
      <c r="K142" s="630">
        <v>113565</v>
      </c>
      <c r="L142" s="631"/>
      <c r="M142" s="631"/>
      <c r="N142" s="631"/>
      <c r="O142" s="631"/>
      <c r="P142" s="631"/>
      <c r="Q142" s="631"/>
      <c r="R142" s="631"/>
      <c r="S142" s="632"/>
    </row>
    <row r="143" spans="2:19" ht="12.75">
      <c r="B143" s="24">
        <v>1</v>
      </c>
      <c r="C143" s="505" t="s">
        <v>411</v>
      </c>
      <c r="D143" s="506"/>
      <c r="E143" s="506"/>
      <c r="F143" s="506"/>
      <c r="G143" s="506"/>
      <c r="H143" s="507"/>
      <c r="I143" s="530"/>
      <c r="J143" s="480"/>
      <c r="K143" s="630">
        <v>303985</v>
      </c>
      <c r="L143" s="631"/>
      <c r="M143" s="631"/>
      <c r="N143" s="631"/>
      <c r="O143" s="631"/>
      <c r="P143" s="631"/>
      <c r="Q143" s="631"/>
      <c r="R143" s="631"/>
      <c r="S143" s="632"/>
    </row>
    <row r="144" spans="2:19" ht="12.75">
      <c r="B144" s="24"/>
      <c r="C144" s="521" t="s">
        <v>57</v>
      </c>
      <c r="D144" s="479"/>
      <c r="E144" s="479"/>
      <c r="F144" s="479"/>
      <c r="G144" s="479"/>
      <c r="H144" s="479"/>
      <c r="I144" s="479"/>
      <c r="J144" s="479"/>
      <c r="K144" s="584">
        <f>K142+K143</f>
        <v>417550</v>
      </c>
      <c r="L144" s="479"/>
      <c r="M144" s="479"/>
      <c r="N144" s="479"/>
      <c r="O144" s="479"/>
      <c r="P144" s="479"/>
      <c r="Q144" s="479"/>
      <c r="R144" s="479"/>
      <c r="S144" s="480"/>
    </row>
    <row r="145" spans="2:19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2:19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2:19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2:19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2:19" ht="12.75">
      <c r="B149" s="20" t="s">
        <v>250</v>
      </c>
      <c r="C149" s="13"/>
      <c r="D149" s="13"/>
      <c r="E149" s="8"/>
      <c r="F149" s="8"/>
      <c r="G149" s="8"/>
      <c r="H149" s="18"/>
      <c r="I149" s="633">
        <f>K144+Q135</f>
        <v>470785</v>
      </c>
      <c r="J149" s="633"/>
      <c r="K149" s="633"/>
      <c r="L149" s="18"/>
      <c r="M149" s="18"/>
      <c r="N149" s="18"/>
      <c r="O149"/>
      <c r="P149"/>
      <c r="Q149"/>
      <c r="R149"/>
      <c r="S149"/>
    </row>
    <row r="150" spans="2:19" ht="12.75">
      <c r="B150" s="17"/>
      <c r="C150" s="18"/>
      <c r="D150" s="18"/>
      <c r="E150" s="18"/>
      <c r="F150" s="18"/>
      <c r="G150" s="18"/>
      <c r="H150" s="18"/>
      <c r="I150" s="19"/>
      <c r="J150" s="19"/>
      <c r="K150" s="18"/>
      <c r="L150" s="18"/>
      <c r="M150" s="18"/>
      <c r="N150" s="18"/>
      <c r="O150"/>
      <c r="P150"/>
      <c r="Q150"/>
      <c r="R150"/>
      <c r="S150"/>
    </row>
    <row r="151" spans="2:19" ht="12.75">
      <c r="B151" s="17"/>
      <c r="C151" s="21"/>
      <c r="D151" s="21"/>
      <c r="E151" s="21"/>
      <c r="F151" s="21"/>
      <c r="G151" s="21"/>
      <c r="H151" s="21"/>
      <c r="I151" s="19"/>
      <c r="J151" s="19"/>
      <c r="K151" s="18"/>
      <c r="L151" s="18"/>
      <c r="M151" s="18"/>
      <c r="N151" s="18"/>
      <c r="O151"/>
      <c r="P151"/>
      <c r="Q151"/>
      <c r="R151"/>
      <c r="S151"/>
    </row>
    <row r="152" spans="2:19" ht="12.75">
      <c r="B152" s="22" t="s">
        <v>94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 t="s">
        <v>60</v>
      </c>
      <c r="M152" s="22"/>
      <c r="N152" s="22"/>
      <c r="O152"/>
      <c r="P152"/>
      <c r="Q152"/>
      <c r="R152"/>
      <c r="S152"/>
    </row>
    <row r="153" spans="2:19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/>
      <c r="P153"/>
      <c r="Q153"/>
      <c r="R153"/>
      <c r="S153"/>
    </row>
    <row r="154" spans="2:19" ht="12.75">
      <c r="B154" s="22" t="s">
        <v>95</v>
      </c>
      <c r="C154" s="8"/>
      <c r="D154" s="8"/>
      <c r="E154" s="8"/>
      <c r="F154" s="8"/>
      <c r="G154" s="8"/>
      <c r="H154" s="8"/>
      <c r="I154" s="22"/>
      <c r="J154" s="22"/>
      <c r="K154" s="22"/>
      <c r="L154" s="8" t="s">
        <v>356</v>
      </c>
      <c r="M154" s="22"/>
      <c r="N154" s="22"/>
      <c r="O154"/>
      <c r="P154"/>
      <c r="Q154"/>
      <c r="R154"/>
      <c r="S154"/>
    </row>
    <row r="155" spans="2:19" ht="12.75">
      <c r="B155" s="23" t="s">
        <v>61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/>
      <c r="P155"/>
      <c r="Q155"/>
      <c r="R155"/>
      <c r="S155"/>
    </row>
    <row r="158" spans="2:19" ht="12.75">
      <c r="B158" s="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 t="s">
        <v>112</v>
      </c>
      <c r="N158" s="10"/>
      <c r="O158" s="10"/>
      <c r="P158" s="10"/>
      <c r="Q158" s="10"/>
      <c r="R158" s="11"/>
      <c r="S158" s="11"/>
    </row>
    <row r="159" spans="2:19" ht="12.75">
      <c r="B159" s="595"/>
      <c r="C159" s="595"/>
      <c r="D159" s="595"/>
      <c r="E159" s="595"/>
      <c r="F159" s="595"/>
      <c r="G159" s="595"/>
      <c r="H159" s="8"/>
      <c r="I159" s="8"/>
      <c r="J159" s="8"/>
      <c r="K159" s="8"/>
      <c r="L159" s="8"/>
      <c r="M159" s="548" t="s">
        <v>175</v>
      </c>
      <c r="N159" s="548"/>
      <c r="O159" s="548"/>
      <c r="P159" s="548"/>
      <c r="Q159" s="548"/>
      <c r="R159" s="548"/>
      <c r="S159" s="548"/>
    </row>
    <row r="160" spans="2:19" ht="12.75">
      <c r="B160" s="595"/>
      <c r="C160" s="595"/>
      <c r="D160" s="595"/>
      <c r="E160" s="595"/>
      <c r="F160" s="595"/>
      <c r="G160" s="595"/>
      <c r="H160" s="8"/>
      <c r="I160" s="8"/>
      <c r="J160" s="8"/>
      <c r="K160" s="8"/>
      <c r="L160" s="8"/>
      <c r="M160" s="548"/>
      <c r="N160" s="548"/>
      <c r="O160" s="548"/>
      <c r="P160" s="548"/>
      <c r="Q160" s="548"/>
      <c r="R160" s="548"/>
      <c r="S160" s="548"/>
    </row>
    <row r="161" spans="2:19" ht="12.75">
      <c r="B161" s="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41" t="s">
        <v>176</v>
      </c>
      <c r="N161" s="41"/>
      <c r="O161" s="41"/>
      <c r="P161" s="41"/>
      <c r="Q161" s="41"/>
      <c r="R161" s="57"/>
      <c r="S161" s="57"/>
    </row>
    <row r="162" spans="2:19" ht="12.75">
      <c r="B162" s="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41" t="s">
        <v>66</v>
      </c>
      <c r="N162" s="41"/>
      <c r="O162" s="41"/>
      <c r="P162" s="41"/>
      <c r="Q162" s="41"/>
      <c r="R162" s="6"/>
      <c r="S162" s="6"/>
    </row>
    <row r="163" spans="2:19" ht="12.75">
      <c r="B163" s="33"/>
      <c r="C163" s="8"/>
      <c r="D163" s="8"/>
      <c r="E163" s="8"/>
      <c r="F163" s="544" t="s">
        <v>24</v>
      </c>
      <c r="G163" s="544"/>
      <c r="H163" s="544"/>
      <c r="I163" s="544"/>
      <c r="J163" s="544"/>
      <c r="K163" s="544"/>
      <c r="L163" s="544"/>
      <c r="M163" s="544"/>
      <c r="N163" s="8"/>
      <c r="O163" s="8"/>
      <c r="P163" s="8"/>
      <c r="Q163" s="8"/>
      <c r="R163" s="8"/>
      <c r="S163" s="8"/>
    </row>
    <row r="164" spans="2:19" ht="12.75">
      <c r="B164" s="33"/>
      <c r="C164" s="8"/>
      <c r="D164" s="8"/>
      <c r="E164" s="8"/>
      <c r="F164" s="544" t="s">
        <v>426</v>
      </c>
      <c r="G164" s="544"/>
      <c r="H164" s="544"/>
      <c r="I164" s="544"/>
      <c r="J164" s="544"/>
      <c r="K164" s="544"/>
      <c r="L164" s="544"/>
      <c r="M164" s="544"/>
      <c r="N164" s="8"/>
      <c r="O164" s="8"/>
      <c r="P164" s="8"/>
      <c r="Q164" s="8"/>
      <c r="R164" s="8"/>
      <c r="S164" s="8"/>
    </row>
    <row r="165" spans="2:19" ht="12.75">
      <c r="B165" s="33"/>
      <c r="C165" s="8"/>
      <c r="D165" s="8"/>
      <c r="E165" s="8"/>
      <c r="F165" s="545" t="s">
        <v>174</v>
      </c>
      <c r="G165" s="545"/>
      <c r="H165" s="545"/>
      <c r="I165" s="545"/>
      <c r="J165" s="545"/>
      <c r="K165" s="545"/>
      <c r="L165" s="545"/>
      <c r="M165" s="545"/>
      <c r="N165" s="8"/>
      <c r="O165" s="8"/>
      <c r="P165" s="8"/>
      <c r="Q165" s="8"/>
      <c r="R165" s="8"/>
      <c r="S165" s="8"/>
    </row>
    <row r="166" spans="2:19" ht="12.75">
      <c r="B166" s="3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2:19" s="256" customFormat="1" ht="12.75">
      <c r="B167" s="513" t="s">
        <v>403</v>
      </c>
      <c r="C167" s="513"/>
      <c r="D167" s="513"/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3"/>
      <c r="R167" s="513"/>
      <c r="S167" s="513"/>
    </row>
    <row r="168" spans="2:19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4" t="s">
        <v>30</v>
      </c>
      <c r="S168" s="9"/>
    </row>
    <row r="169" spans="2:19" ht="25.5">
      <c r="B169" s="24" t="s">
        <v>25</v>
      </c>
      <c r="C169" s="505" t="s">
        <v>26</v>
      </c>
      <c r="D169" s="506"/>
      <c r="E169" s="506"/>
      <c r="F169" s="506"/>
      <c r="G169" s="506"/>
      <c r="H169" s="507"/>
      <c r="I169" s="505" t="s">
        <v>28</v>
      </c>
      <c r="J169" s="507"/>
      <c r="K169" s="634" t="s">
        <v>62</v>
      </c>
      <c r="L169" s="635"/>
      <c r="M169" s="25" t="s">
        <v>63</v>
      </c>
      <c r="N169" s="505" t="s">
        <v>39</v>
      </c>
      <c r="O169" s="506"/>
      <c r="P169" s="507"/>
      <c r="Q169" s="505" t="s">
        <v>67</v>
      </c>
      <c r="R169" s="506"/>
      <c r="S169" s="507"/>
    </row>
    <row r="170" spans="2:19" ht="12.75">
      <c r="B170" s="24">
        <v>1</v>
      </c>
      <c r="C170" s="505">
        <v>2</v>
      </c>
      <c r="D170" s="506"/>
      <c r="E170" s="506"/>
      <c r="F170" s="506"/>
      <c r="G170" s="506"/>
      <c r="H170" s="507"/>
      <c r="I170" s="505">
        <v>3</v>
      </c>
      <c r="J170" s="507"/>
      <c r="K170" s="505">
        <v>4</v>
      </c>
      <c r="L170" s="507"/>
      <c r="M170" s="24">
        <v>5</v>
      </c>
      <c r="N170" s="505">
        <v>6</v>
      </c>
      <c r="O170" s="506"/>
      <c r="P170" s="507"/>
      <c r="Q170" s="505">
        <v>7</v>
      </c>
      <c r="R170" s="506"/>
      <c r="S170" s="507"/>
    </row>
    <row r="171" spans="2:19" ht="12.75">
      <c r="B171" s="24">
        <v>1</v>
      </c>
      <c r="C171" s="485" t="s">
        <v>161</v>
      </c>
      <c r="D171" s="486"/>
      <c r="E171" s="486"/>
      <c r="F171" s="486"/>
      <c r="G171" s="486"/>
      <c r="H171" s="487"/>
      <c r="I171" s="603"/>
      <c r="J171" s="604"/>
      <c r="K171" s="490">
        <v>3</v>
      </c>
      <c r="L171" s="492"/>
      <c r="M171" s="58">
        <v>18</v>
      </c>
      <c r="N171" s="490">
        <v>85</v>
      </c>
      <c r="O171" s="491"/>
      <c r="P171" s="492"/>
      <c r="Q171" s="636">
        <f>K171*M171*N171</f>
        <v>4590</v>
      </c>
      <c r="R171" s="637"/>
      <c r="S171" s="638"/>
    </row>
    <row r="172" spans="2:19" ht="12.75">
      <c r="B172" s="521" t="s">
        <v>57</v>
      </c>
      <c r="C172" s="522"/>
      <c r="D172" s="522"/>
      <c r="E172" s="522"/>
      <c r="F172" s="522"/>
      <c r="G172" s="522"/>
      <c r="H172" s="522"/>
      <c r="I172" s="522"/>
      <c r="J172" s="522"/>
      <c r="K172" s="522"/>
      <c r="L172" s="522"/>
      <c r="M172" s="522"/>
      <c r="N172" s="522"/>
      <c r="O172" s="522"/>
      <c r="P172" s="523"/>
      <c r="Q172" s="583">
        <f>Q171</f>
        <v>4590</v>
      </c>
      <c r="R172" s="584"/>
      <c r="S172" s="585"/>
    </row>
    <row r="173" spans="2:19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2:19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2:19" ht="12.75">
      <c r="B175" s="20" t="s">
        <v>250</v>
      </c>
      <c r="C175" s="13"/>
      <c r="D175" s="13"/>
      <c r="E175" s="8"/>
      <c r="F175" s="8"/>
      <c r="G175" s="8"/>
      <c r="H175" s="18"/>
      <c r="I175" s="546">
        <f>Q172</f>
        <v>4590</v>
      </c>
      <c r="J175" s="546"/>
      <c r="K175" s="546"/>
      <c r="L175" s="18"/>
      <c r="M175" s="18"/>
      <c r="N175" s="18"/>
      <c r="O175"/>
      <c r="P175"/>
      <c r="Q175"/>
      <c r="R175"/>
      <c r="S175"/>
    </row>
    <row r="176" spans="2:19" ht="12.75">
      <c r="B176" s="17"/>
      <c r="C176" s="18"/>
      <c r="D176" s="18"/>
      <c r="E176" s="18"/>
      <c r="F176" s="18"/>
      <c r="G176" s="18"/>
      <c r="H176" s="18"/>
      <c r="I176" s="19"/>
      <c r="J176" s="19"/>
      <c r="K176" s="18"/>
      <c r="L176" s="18"/>
      <c r="M176" s="18"/>
      <c r="N176" s="18"/>
      <c r="O176"/>
      <c r="P176"/>
      <c r="Q176"/>
      <c r="R176"/>
      <c r="S176"/>
    </row>
    <row r="177" spans="2:19" ht="12.75">
      <c r="B177" s="17"/>
      <c r="C177" s="21"/>
      <c r="D177" s="21"/>
      <c r="E177" s="21"/>
      <c r="F177" s="21"/>
      <c r="G177" s="21"/>
      <c r="H177" s="21"/>
      <c r="I177" s="19"/>
      <c r="J177" s="19"/>
      <c r="K177" s="18"/>
      <c r="L177" s="18"/>
      <c r="M177" s="18"/>
      <c r="N177" s="18"/>
      <c r="O177"/>
      <c r="P177"/>
      <c r="Q177"/>
      <c r="R177"/>
      <c r="S177"/>
    </row>
    <row r="178" spans="2:22" ht="12.75">
      <c r="B178" s="22" t="s">
        <v>94</v>
      </c>
      <c r="C178" s="22"/>
      <c r="D178" s="22"/>
      <c r="E178" s="22"/>
      <c r="F178" s="22"/>
      <c r="G178" s="22"/>
      <c r="H178" s="22"/>
      <c r="I178" s="22"/>
      <c r="J178" s="22"/>
      <c r="K178" s="22"/>
      <c r="L178" s="22" t="s">
        <v>60</v>
      </c>
      <c r="M178" s="22"/>
      <c r="N178" s="22"/>
      <c r="O178"/>
      <c r="P178"/>
      <c r="Q178"/>
      <c r="R178"/>
      <c r="S178"/>
      <c r="V178">
        <f>Лист4!H152</f>
        <v>6897515</v>
      </c>
    </row>
    <row r="179" spans="2:19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/>
      <c r="P179"/>
      <c r="Q179"/>
      <c r="R179"/>
      <c r="S179"/>
    </row>
    <row r="180" spans="2:22" ht="12.75">
      <c r="B180" s="22" t="s">
        <v>95</v>
      </c>
      <c r="C180" s="8"/>
      <c r="D180" s="8"/>
      <c r="E180" s="8"/>
      <c r="F180" s="8"/>
      <c r="G180" s="8"/>
      <c r="H180" s="8"/>
      <c r="I180" s="22"/>
      <c r="J180" s="22"/>
      <c r="K180" s="22"/>
      <c r="L180" s="8" t="s">
        <v>294</v>
      </c>
      <c r="M180" s="22"/>
      <c r="N180" s="22"/>
      <c r="O180"/>
      <c r="P180"/>
      <c r="Q180"/>
      <c r="R180"/>
      <c r="S180"/>
      <c r="V180" s="54">
        <f>I175+I149+G112</f>
        <v>1445515</v>
      </c>
    </row>
    <row r="181" spans="2:22" ht="12.75">
      <c r="B181" s="23" t="s">
        <v>61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/>
      <c r="P181"/>
      <c r="Q181"/>
      <c r="R181"/>
      <c r="S181"/>
      <c r="V181" s="54">
        <f>'расч  субв'!U130</f>
        <v>5452000</v>
      </c>
    </row>
    <row r="182" spans="2:22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V182" s="54">
        <f>SUM(V180:V181)</f>
        <v>6897515</v>
      </c>
    </row>
    <row r="183" spans="2:19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2:22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V184" s="54">
        <f>V178-V182</f>
        <v>0</v>
      </c>
    </row>
    <row r="185" spans="2:19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2:19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2:19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 s="243"/>
    </row>
  </sheetData>
  <sheetProtection/>
  <mergeCells count="372">
    <mergeCell ref="I175:K175"/>
    <mergeCell ref="C171:H171"/>
    <mergeCell ref="I171:J171"/>
    <mergeCell ref="K171:L171"/>
    <mergeCell ref="N171:P171"/>
    <mergeCell ref="Q171:S171"/>
    <mergeCell ref="B172:P172"/>
    <mergeCell ref="Q172:S172"/>
    <mergeCell ref="C169:H169"/>
    <mergeCell ref="I169:J169"/>
    <mergeCell ref="K169:L169"/>
    <mergeCell ref="N169:P169"/>
    <mergeCell ref="Q169:S169"/>
    <mergeCell ref="C170:H170"/>
    <mergeCell ref="I170:J170"/>
    <mergeCell ref="K170:L170"/>
    <mergeCell ref="N170:P170"/>
    <mergeCell ref="Q170:S170"/>
    <mergeCell ref="B159:G160"/>
    <mergeCell ref="M159:S160"/>
    <mergeCell ref="F163:M163"/>
    <mergeCell ref="F164:M164"/>
    <mergeCell ref="F165:M165"/>
    <mergeCell ref="B167:S167"/>
    <mergeCell ref="C143:H143"/>
    <mergeCell ref="I143:J143"/>
    <mergeCell ref="K143:S143"/>
    <mergeCell ref="C144:J144"/>
    <mergeCell ref="K144:S144"/>
    <mergeCell ref="I149:K149"/>
    <mergeCell ref="C141:H141"/>
    <mergeCell ref="I141:J141"/>
    <mergeCell ref="K141:S141"/>
    <mergeCell ref="C142:H142"/>
    <mergeCell ref="I142:J142"/>
    <mergeCell ref="K142:S142"/>
    <mergeCell ref="B137:S137"/>
    <mergeCell ref="C139:H139"/>
    <mergeCell ref="I139:J139"/>
    <mergeCell ref="K139:S139"/>
    <mergeCell ref="C140:H140"/>
    <mergeCell ref="I140:J140"/>
    <mergeCell ref="K140:S140"/>
    <mergeCell ref="C135:P135"/>
    <mergeCell ref="Q135:S135"/>
    <mergeCell ref="C133:H133"/>
    <mergeCell ref="I133:J133"/>
    <mergeCell ref="K133:L133"/>
    <mergeCell ref="N133:P133"/>
    <mergeCell ref="Q133:S133"/>
    <mergeCell ref="C134:I134"/>
    <mergeCell ref="K134:L134"/>
    <mergeCell ref="N134:P134"/>
    <mergeCell ref="Q134:S134"/>
    <mergeCell ref="F127:M127"/>
    <mergeCell ref="F128:M128"/>
    <mergeCell ref="B130:S130"/>
    <mergeCell ref="C132:H132"/>
    <mergeCell ref="I132:J132"/>
    <mergeCell ref="K132:L132"/>
    <mergeCell ref="N132:P132"/>
    <mergeCell ref="Q132:S132"/>
    <mergeCell ref="N105:P105"/>
    <mergeCell ref="Q102:S102"/>
    <mergeCell ref="Q104:S104"/>
    <mergeCell ref="Q105:S105"/>
    <mergeCell ref="Q103:S103"/>
    <mergeCell ref="Q98:S98"/>
    <mergeCell ref="Q106:S106"/>
    <mergeCell ref="C98:P98"/>
    <mergeCell ref="C106:H106"/>
    <mergeCell ref="I102:J102"/>
    <mergeCell ref="Q96:S96"/>
    <mergeCell ref="P72:S72"/>
    <mergeCell ref="B82:S82"/>
    <mergeCell ref="Q95:S95"/>
    <mergeCell ref="C94:H94"/>
    <mergeCell ref="I94:J94"/>
    <mergeCell ref="N106:P106"/>
    <mergeCell ref="I104:J104"/>
    <mergeCell ref="K102:M102"/>
    <mergeCell ref="N102:P102"/>
    <mergeCell ref="N103:P103"/>
    <mergeCell ref="C96:P96"/>
    <mergeCell ref="C105:H105"/>
    <mergeCell ref="N104:P104"/>
    <mergeCell ref="I105:J105"/>
    <mergeCell ref="K105:M105"/>
    <mergeCell ref="C103:H103"/>
    <mergeCell ref="I103:J103"/>
    <mergeCell ref="K103:M103"/>
    <mergeCell ref="I95:J95"/>
    <mergeCell ref="P38:S38"/>
    <mergeCell ref="B40:S40"/>
    <mergeCell ref="O46:P46"/>
    <mergeCell ref="J45:K45"/>
    <mergeCell ref="C49:P49"/>
    <mergeCell ref="C70:G70"/>
    <mergeCell ref="J46:K46"/>
    <mergeCell ref="C45:G45"/>
    <mergeCell ref="L46:N46"/>
    <mergeCell ref="L45:N45"/>
    <mergeCell ref="N95:P95"/>
    <mergeCell ref="K95:M95"/>
    <mergeCell ref="C66:G66"/>
    <mergeCell ref="L86:S86"/>
    <mergeCell ref="N92:P92"/>
    <mergeCell ref="W45:Y45"/>
    <mergeCell ref="P61:S61"/>
    <mergeCell ref="P65:S65"/>
    <mergeCell ref="C53:G53"/>
    <mergeCell ref="C46:G46"/>
    <mergeCell ref="C61:O61"/>
    <mergeCell ref="B63:S63"/>
    <mergeCell ref="M65:O65"/>
    <mergeCell ref="M53:O53"/>
    <mergeCell ref="Q49:S49"/>
    <mergeCell ref="J32:L32"/>
    <mergeCell ref="Q42:S42"/>
    <mergeCell ref="W44:Y44"/>
    <mergeCell ref="Q45:S45"/>
    <mergeCell ref="Q44:S44"/>
    <mergeCell ref="Q92:S92"/>
    <mergeCell ref="P60:S60"/>
    <mergeCell ref="M66:O66"/>
    <mergeCell ref="J65:L65"/>
    <mergeCell ref="C88:K88"/>
    <mergeCell ref="H32:I32"/>
    <mergeCell ref="M33:O33"/>
    <mergeCell ref="Q43:S43"/>
    <mergeCell ref="P32:S32"/>
    <mergeCell ref="P34:S34"/>
    <mergeCell ref="C42:G42"/>
    <mergeCell ref="C38:O38"/>
    <mergeCell ref="H35:I35"/>
    <mergeCell ref="C36:G36"/>
    <mergeCell ref="H37:I37"/>
    <mergeCell ref="H47:I47"/>
    <mergeCell ref="P35:S35"/>
    <mergeCell ref="M34:O34"/>
    <mergeCell ref="J35:L35"/>
    <mergeCell ref="L42:N42"/>
    <mergeCell ref="H33:I33"/>
    <mergeCell ref="H36:I36"/>
    <mergeCell ref="P33:S33"/>
    <mergeCell ref="P37:S37"/>
    <mergeCell ref="P36:S36"/>
    <mergeCell ref="F8:M8"/>
    <mergeCell ref="M32:O32"/>
    <mergeCell ref="L43:N43"/>
    <mergeCell ref="O45:P45"/>
    <mergeCell ref="C48:G48"/>
    <mergeCell ref="H48:I48"/>
    <mergeCell ref="C43:G43"/>
    <mergeCell ref="J43:K43"/>
    <mergeCell ref="H46:I46"/>
    <mergeCell ref="H45:I45"/>
    <mergeCell ref="H53:I53"/>
    <mergeCell ref="C47:G47"/>
    <mergeCell ref="M2:S3"/>
    <mergeCell ref="F7:M7"/>
    <mergeCell ref="C32:G32"/>
    <mergeCell ref="C33:G33"/>
    <mergeCell ref="F6:M6"/>
    <mergeCell ref="C37:G37"/>
    <mergeCell ref="B2:G3"/>
    <mergeCell ref="B10:S10"/>
    <mergeCell ref="L44:N44"/>
    <mergeCell ref="J42:K42"/>
    <mergeCell ref="O42:P42"/>
    <mergeCell ref="C44:G44"/>
    <mergeCell ref="H43:I43"/>
    <mergeCell ref="M35:O35"/>
    <mergeCell ref="O43:P43"/>
    <mergeCell ref="M37:O37"/>
    <mergeCell ref="C87:I87"/>
    <mergeCell ref="J87:K87"/>
    <mergeCell ref="J37:L37"/>
    <mergeCell ref="H42:I42"/>
    <mergeCell ref="J33:L33"/>
    <mergeCell ref="H34:I34"/>
    <mergeCell ref="C34:G34"/>
    <mergeCell ref="J36:L36"/>
    <mergeCell ref="H44:I44"/>
    <mergeCell ref="J44:K44"/>
    <mergeCell ref="C68:G68"/>
    <mergeCell ref="C55:G55"/>
    <mergeCell ref="H55:I55"/>
    <mergeCell ref="H65:I65"/>
    <mergeCell ref="J70:L70"/>
    <mergeCell ref="C65:G65"/>
    <mergeCell ref="H66:I66"/>
    <mergeCell ref="Q109:S109"/>
    <mergeCell ref="C95:H95"/>
    <mergeCell ref="B100:S100"/>
    <mergeCell ref="I106:J106"/>
    <mergeCell ref="K106:M106"/>
    <mergeCell ref="C104:H104"/>
    <mergeCell ref="C109:P109"/>
    <mergeCell ref="C102:H102"/>
    <mergeCell ref="K104:M104"/>
    <mergeCell ref="C107:H107"/>
    <mergeCell ref="N93:P93"/>
    <mergeCell ref="Q93:S93"/>
    <mergeCell ref="N94:P94"/>
    <mergeCell ref="Q94:S94"/>
    <mergeCell ref="K93:M93"/>
    <mergeCell ref="C93:H93"/>
    <mergeCell ref="K94:M94"/>
    <mergeCell ref="I93:J93"/>
    <mergeCell ref="P20:S20"/>
    <mergeCell ref="P19:S19"/>
    <mergeCell ref="C18:I18"/>
    <mergeCell ref="B30:S30"/>
    <mergeCell ref="O44:P44"/>
    <mergeCell ref="B23:S23"/>
    <mergeCell ref="M36:O36"/>
    <mergeCell ref="C21:I21"/>
    <mergeCell ref="J34:L34"/>
    <mergeCell ref="C35:G35"/>
    <mergeCell ref="J15:O15"/>
    <mergeCell ref="P12:S12"/>
    <mergeCell ref="C13:I13"/>
    <mergeCell ref="J13:O13"/>
    <mergeCell ref="P13:S13"/>
    <mergeCell ref="C15:I15"/>
    <mergeCell ref="J18:O18"/>
    <mergeCell ref="J20:O20"/>
    <mergeCell ref="P15:S15"/>
    <mergeCell ref="B17:S17"/>
    <mergeCell ref="J21:O21"/>
    <mergeCell ref="P21:S21"/>
    <mergeCell ref="P18:S18"/>
    <mergeCell ref="C19:I19"/>
    <mergeCell ref="J19:O19"/>
    <mergeCell ref="C20:I20"/>
    <mergeCell ref="J24:O24"/>
    <mergeCell ref="P24:S24"/>
    <mergeCell ref="L88:S88"/>
    <mergeCell ref="C11:I11"/>
    <mergeCell ref="J11:O11"/>
    <mergeCell ref="P11:S11"/>
    <mergeCell ref="C12:I12"/>
    <mergeCell ref="J12:O12"/>
    <mergeCell ref="C28:I28"/>
    <mergeCell ref="J28:O28"/>
    <mergeCell ref="Q48:S48"/>
    <mergeCell ref="P55:S55"/>
    <mergeCell ref="P28:S28"/>
    <mergeCell ref="C25:I25"/>
    <mergeCell ref="J25:O25"/>
    <mergeCell ref="P25:S25"/>
    <mergeCell ref="P26:S26"/>
    <mergeCell ref="Q46:S46"/>
    <mergeCell ref="C26:I26"/>
    <mergeCell ref="J53:L53"/>
    <mergeCell ref="M54:O54"/>
    <mergeCell ref="J55:L55"/>
    <mergeCell ref="M55:O55"/>
    <mergeCell ref="J48:K48"/>
    <mergeCell ref="L48:N48"/>
    <mergeCell ref="O48:P48"/>
    <mergeCell ref="L85:S85"/>
    <mergeCell ref="C72:O72"/>
    <mergeCell ref="P53:S53"/>
    <mergeCell ref="P57:S57"/>
    <mergeCell ref="P54:S54"/>
    <mergeCell ref="P56:S56"/>
    <mergeCell ref="P69:S69"/>
    <mergeCell ref="H70:I70"/>
    <mergeCell ref="J66:L66"/>
    <mergeCell ref="J54:L54"/>
    <mergeCell ref="M68:O68"/>
    <mergeCell ref="C92:H92"/>
    <mergeCell ref="I92:J92"/>
    <mergeCell ref="K92:M92"/>
    <mergeCell ref="B90:S90"/>
    <mergeCell ref="C86:I86"/>
    <mergeCell ref="C85:I85"/>
    <mergeCell ref="L87:S87"/>
    <mergeCell ref="J85:K85"/>
    <mergeCell ref="J86:K86"/>
    <mergeCell ref="M58:O58"/>
    <mergeCell ref="C84:I84"/>
    <mergeCell ref="L84:S84"/>
    <mergeCell ref="P70:S70"/>
    <mergeCell ref="P66:S66"/>
    <mergeCell ref="J69:L69"/>
    <mergeCell ref="M69:O69"/>
    <mergeCell ref="M70:O70"/>
    <mergeCell ref="J84:K84"/>
    <mergeCell ref="J68:L68"/>
    <mergeCell ref="P67:S67"/>
    <mergeCell ref="C60:G60"/>
    <mergeCell ref="H60:I60"/>
    <mergeCell ref="M57:O57"/>
    <mergeCell ref="C56:G56"/>
    <mergeCell ref="H56:I56"/>
    <mergeCell ref="J56:L56"/>
    <mergeCell ref="M56:O56"/>
    <mergeCell ref="J60:L60"/>
    <mergeCell ref="M60:O60"/>
    <mergeCell ref="C58:G58"/>
    <mergeCell ref="Q108:S108"/>
    <mergeCell ref="M59:O59"/>
    <mergeCell ref="P68:S68"/>
    <mergeCell ref="C69:G69"/>
    <mergeCell ref="H69:I69"/>
    <mergeCell ref="H68:I68"/>
    <mergeCell ref="P59:S59"/>
    <mergeCell ref="C67:G67"/>
    <mergeCell ref="H67:I67"/>
    <mergeCell ref="J67:L67"/>
    <mergeCell ref="C24:I24"/>
    <mergeCell ref="I107:J107"/>
    <mergeCell ref="K107:M107"/>
    <mergeCell ref="N107:P107"/>
    <mergeCell ref="C108:H108"/>
    <mergeCell ref="I108:J108"/>
    <mergeCell ref="K108:M108"/>
    <mergeCell ref="N108:P108"/>
    <mergeCell ref="J26:O26"/>
    <mergeCell ref="J58:L58"/>
    <mergeCell ref="Q107:S107"/>
    <mergeCell ref="O47:P47"/>
    <mergeCell ref="Q47:S47"/>
    <mergeCell ref="C14:I14"/>
    <mergeCell ref="J14:O14"/>
    <mergeCell ref="P14:S14"/>
    <mergeCell ref="C27:I27"/>
    <mergeCell ref="J27:O27"/>
    <mergeCell ref="P27:S27"/>
    <mergeCell ref="P71:S71"/>
    <mergeCell ref="J47:K47"/>
    <mergeCell ref="L47:N47"/>
    <mergeCell ref="M67:O67"/>
    <mergeCell ref="C57:G57"/>
    <mergeCell ref="H57:I57"/>
    <mergeCell ref="J57:L57"/>
    <mergeCell ref="H59:I59"/>
    <mergeCell ref="J59:L59"/>
    <mergeCell ref="H58:I58"/>
    <mergeCell ref="J77:L77"/>
    <mergeCell ref="P58:S58"/>
    <mergeCell ref="B51:S51"/>
    <mergeCell ref="C59:G59"/>
    <mergeCell ref="C54:G54"/>
    <mergeCell ref="H54:I54"/>
    <mergeCell ref="C71:G71"/>
    <mergeCell ref="H71:I71"/>
    <mergeCell ref="J71:L71"/>
    <mergeCell ref="M71:O71"/>
    <mergeCell ref="J76:L76"/>
    <mergeCell ref="M76:O76"/>
    <mergeCell ref="P76:S76"/>
    <mergeCell ref="M78:O78"/>
    <mergeCell ref="P78:S78"/>
    <mergeCell ref="B74:S74"/>
    <mergeCell ref="C76:G76"/>
    <mergeCell ref="H76:I76"/>
    <mergeCell ref="C77:G77"/>
    <mergeCell ref="H77:I77"/>
    <mergeCell ref="B122:G123"/>
    <mergeCell ref="M122:S123"/>
    <mergeCell ref="F126:M126"/>
    <mergeCell ref="M77:O77"/>
    <mergeCell ref="P77:S77"/>
    <mergeCell ref="C78:G78"/>
    <mergeCell ref="H78:I78"/>
    <mergeCell ref="J78:L78"/>
    <mergeCell ref="C79:O79"/>
    <mergeCell ref="P79:S79"/>
  </mergeCells>
  <printOptions/>
  <pageMargins left="0.5905511811023623" right="0" top="0.3937007874015748" bottom="0" header="0" footer="0"/>
  <pageSetup fitToHeight="2" horizontalDpi="600" verticalDpi="600" orientation="portrait" paperSize="9" r:id="rId1"/>
  <rowBreaks count="4" manualBreakCount="4">
    <brk id="38" max="18" man="1"/>
    <brk id="81" max="18" man="1"/>
    <brk id="119" max="18" man="1"/>
    <brk id="1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Аралова</cp:lastModifiedBy>
  <cp:lastPrinted>2020-01-22T12:45:01Z</cp:lastPrinted>
  <dcterms:created xsi:type="dcterms:W3CDTF">2011-11-10T05:26:38Z</dcterms:created>
  <dcterms:modified xsi:type="dcterms:W3CDTF">2020-01-28T05:29:20Z</dcterms:modified>
  <cp:category/>
  <cp:version/>
  <cp:contentType/>
  <cp:contentStatus/>
</cp:coreProperties>
</file>