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740" windowHeight="7935" tabRatio="951" activeTab="0"/>
  </bookViews>
  <sheets>
    <sheet name="Лист3 (2)" sheetId="1" r:id="rId1"/>
    <sheet name="дошк24" sheetId="2" r:id="rId2"/>
    <sheet name="дошк25" sheetId="3" r:id="rId3"/>
    <sheet name="дошк26" sheetId="4" r:id="rId4"/>
    <sheet name="шк м24" sheetId="5" r:id="rId5"/>
    <sheet name="шк м25-26" sheetId="6" r:id="rId6"/>
    <sheet name="платн24" sheetId="7" r:id="rId7"/>
    <sheet name="платн25" sheetId="8" r:id="rId8"/>
    <sheet name="платн26" sheetId="9" r:id="rId9"/>
    <sheet name="ОВЗ24" sheetId="10" r:id="rId10"/>
    <sheet name="ОВЗ25" sheetId="11" r:id="rId11"/>
    <sheet name="ОВЗ26" sheetId="12" r:id="rId12"/>
    <sheet name="питан24" sheetId="13" r:id="rId13"/>
    <sheet name="питан25-26" sheetId="14" r:id="rId14"/>
    <sheet name="налоги24" sheetId="15" r:id="rId15"/>
    <sheet name="шк об24" sheetId="16" r:id="rId16"/>
    <sheet name="шк об25" sheetId="17" r:id="rId17"/>
    <sheet name="шк об26" sheetId="18" r:id="rId18"/>
    <sheet name="фин грам" sheetId="19" r:id="rId19"/>
    <sheet name="лаг" sheetId="20" r:id="rId20"/>
  </sheets>
  <externalReferences>
    <externalReference r:id="rId23"/>
  </externalReferences>
  <definedNames>
    <definedName name="_xlnm.Print_Titles" localSheetId="0">'Лист3 (2)'!$90:$93</definedName>
    <definedName name="_xlnm.Print_Area" localSheetId="1">'дошк24'!$A$1:$G$68</definedName>
    <definedName name="_xlnm.Print_Area" localSheetId="2">'дошк25'!$A$1:$G$56</definedName>
    <definedName name="_xlnm.Print_Area" localSheetId="3">'дошк26'!$A$1:$G$56</definedName>
    <definedName name="_xlnm.Print_Area" localSheetId="19">'лаг'!$A$1:$G$25</definedName>
    <definedName name="_xlnm.Print_Area" localSheetId="0">'Лист3 (2)'!$A$1:$R$223</definedName>
    <definedName name="_xlnm.Print_Area" localSheetId="14">'налоги24'!$A$1:$G$36</definedName>
    <definedName name="_xlnm.Print_Area" localSheetId="9">'ОВЗ24'!$A$1:$G$33</definedName>
    <definedName name="_xlnm.Print_Area" localSheetId="10">'ОВЗ25'!$A$1:$G$33</definedName>
    <definedName name="_xlnm.Print_Area" localSheetId="11">'ОВЗ26'!$A$1:$G$33</definedName>
    <definedName name="_xlnm.Print_Area" localSheetId="12">'питан24'!$A$1:$G$28</definedName>
    <definedName name="_xlnm.Print_Area" localSheetId="13">'питан25-26'!$A$1:$G$28</definedName>
    <definedName name="_xlnm.Print_Area" localSheetId="6">'платн24'!$A$1:$G$26</definedName>
    <definedName name="_xlnm.Print_Area" localSheetId="7">'платн25'!$A$1:$G$26</definedName>
    <definedName name="_xlnm.Print_Area" localSheetId="8">'платн26'!$A$1:$G$26</definedName>
    <definedName name="_xlnm.Print_Area" localSheetId="18">'фин грам'!$A$1:$G$48</definedName>
    <definedName name="_xlnm.Print_Area" localSheetId="4">'шк м24'!$A$1:$G$115</definedName>
    <definedName name="_xlnm.Print_Area" localSheetId="5">'шк м25-26'!$A$1:$G$60</definedName>
    <definedName name="_xlnm.Print_Area" localSheetId="15">'шк об24'!$A$1:$G$60</definedName>
    <definedName name="_xlnm.Print_Area" localSheetId="16">'шк об25'!$A$1:$G$50</definedName>
    <definedName name="_xlnm.Print_Area" localSheetId="17">'шк об26'!$A$1:$G$49</definedName>
  </definedNames>
  <calcPr fullCalcOnLoad="1"/>
</workbook>
</file>

<file path=xl/sharedStrings.xml><?xml version="1.0" encoding="utf-8"?>
<sst xmlns="http://schemas.openxmlformats.org/spreadsheetml/2006/main" count="1090" uniqueCount="276">
  <si>
    <t>А. А. Сердюкова</t>
  </si>
  <si>
    <t>ИТОГО</t>
  </si>
  <si>
    <t>налог на имущество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</si>
  <si>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</si>
  <si>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</si>
  <si>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</si>
  <si>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</si>
  <si>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</si>
  <si>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</si>
  <si>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</si>
  <si>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</si>
  <si>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</si>
  <si>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</si>
  <si>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</si>
  <si>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</si>
  <si>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</si>
  <si>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</si>
  <si>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</si>
  <si>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</si>
  <si>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Коммунальные услуги</t>
  </si>
  <si>
    <t>вывоз ЖБО</t>
  </si>
  <si>
    <t>Прочие работы, услуги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</si>
  <si>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</si>
  <si>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</si>
  <si>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</si>
  <si>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И. Н. Нароженко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</si>
  <si>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</si>
  <si>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</si>
  <si>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</si>
  <si>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</si>
  <si>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</si>
  <si>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</si>
  <si>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</si>
  <si>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</si>
  <si>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</si>
  <si>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</si>
  <si>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</si>
  <si>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</si>
  <si>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</si>
  <si>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стоимость за единицу потребления</t>
  </si>
  <si>
    <t>количество</t>
  </si>
  <si>
    <t>итого</t>
  </si>
  <si>
    <t>Директор -главный бухгалтер</t>
  </si>
  <si>
    <t>Гл.экономист</t>
  </si>
  <si>
    <t>Подача абоненту через присоединенную сеть из централизованных систем холодного водоснабжения</t>
  </si>
  <si>
    <t>Администрация Руднянского муниципального района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</si>
  <si>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</si>
  <si>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подмены</t>
  </si>
  <si>
    <t>абонентская плата</t>
  </si>
  <si>
    <t>минуты</t>
  </si>
  <si>
    <t>ст-ть 1 точки/минуты</t>
  </si>
  <si>
    <t>количество месяцев/минут</t>
  </si>
  <si>
    <t>Сумма расходов (гр.3*гр.4) (рублей)</t>
  </si>
  <si>
    <t>дефлятор</t>
  </si>
  <si>
    <t>Сумма расходов (гр.3*гр.4*гр5) (рублей)</t>
  </si>
  <si>
    <t xml:space="preserve">стоимость за единицу </t>
  </si>
  <si>
    <t>Сумма расходов (гр.3*гр4) (рублей)</t>
  </si>
  <si>
    <t>Сумма расходов в квартал (рублей)</t>
  </si>
  <si>
    <t>Дошкольное образование</t>
  </si>
  <si>
    <t>Глава Руднянского муниципального района</t>
  </si>
  <si>
    <t>Продление домена официального сайта учреждения</t>
  </si>
  <si>
    <t>УТВЕРЖДАЮ</t>
  </si>
  <si>
    <t>педагогические работники</t>
  </si>
  <si>
    <t>прочий персонал</t>
  </si>
  <si>
    <t>*</t>
  </si>
  <si>
    <t>подмены пед работники</t>
  </si>
  <si>
    <t>прочие работники</t>
  </si>
  <si>
    <t>по тарификации 260354.81*12 мес</t>
  </si>
  <si>
    <t>0100000000</t>
  </si>
  <si>
    <t>Подпрограмма "Развитие дошкольного, общего образования и дополнительного образования"</t>
  </si>
  <si>
    <t>0110100000</t>
  </si>
  <si>
    <t xml:space="preserve"> по тарификации (янв-апр) 72607.31*4 мес</t>
  </si>
  <si>
    <t xml:space="preserve"> по тарификации (май-декаб) 82651.31 * 8 мес</t>
  </si>
  <si>
    <t>Образование</t>
  </si>
  <si>
    <t>дератизация</t>
  </si>
  <si>
    <t>пени за несвоевременную уплату налогов, сборов, страховых взносов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</si>
  <si>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</si>
  <si>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</si>
  <si>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</si>
  <si>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</si>
  <si>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</si>
  <si>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</si>
  <si>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</si>
  <si>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</si>
  <si>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</si>
  <si>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</si>
  <si>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</si>
  <si>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</si>
  <si>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</si>
  <si>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</si>
  <si>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</si>
  <si>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</si>
  <si>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</si>
  <si>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</si>
  <si>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</si>
  <si>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</si>
  <si>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</si>
  <si>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</si>
  <si>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</si>
  <si>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</si>
  <si>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</si>
  <si>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</si>
  <si>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</si>
  <si>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</si>
  <si>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прочих оборотных запасов(материалов)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</si>
  <si>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</si>
  <si>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</si>
  <si>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</si>
  <si>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</si>
  <si>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</si>
  <si>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гл.экономист МКУ МЦБ</t>
  </si>
  <si>
    <t>обращение с ТКО</t>
  </si>
  <si>
    <t>централизованная охрана путем приема и регистрации сообщений</t>
  </si>
  <si>
    <t>Социальное обеспечение</t>
  </si>
  <si>
    <t>Социальные пособия и компенсации персоналу в денежной форме</t>
  </si>
  <si>
    <t>Муниципальная программа "Развитие образования в Руднянском муниципальном районе"</t>
  </si>
  <si>
    <t>компенсация услуг сотовой связи</t>
  </si>
  <si>
    <t>пособие за первые три дня временной нетрудоспособности за счет средств работодателя в случае заболевания работника</t>
  </si>
  <si>
    <t>приобретение хозяйственных товаров и моющих средств</t>
  </si>
  <si>
    <t>В. А. Полетаев</t>
  </si>
  <si>
    <t>2. Расчет расходов по подстатье 213 "Начисления на выплаты по оплате труда"</t>
  </si>
  <si>
    <t>1. Расчет расходов по подстатье 226 "Прочие работы, услуги"</t>
  </si>
  <si>
    <t>Увеличение стоимости прочих оборотных запасов (материалов)</t>
  </si>
  <si>
    <t>стоимость за 1 час с учетом НДФЛ и отчислений</t>
  </si>
  <si>
    <t>количество часов</t>
  </si>
  <si>
    <t>в том числе</t>
  </si>
  <si>
    <t>Заработная плата, в том числе</t>
  </si>
  <si>
    <t xml:space="preserve">      субвенция, в том числе</t>
  </si>
  <si>
    <t>педагогический персонал</t>
  </si>
  <si>
    <t>3. Расчет расходов по подстатье 226 "Прочие работы, услуги"</t>
  </si>
  <si>
    <t>организация питания(средства родительской платы)</t>
  </si>
  <si>
    <t>организация питания(средства районного бюджета)</t>
  </si>
  <si>
    <t>4. Расчет расходов по подстатье 266 "Социальные пособия и компенсации персоналу в денежной форме"</t>
  </si>
  <si>
    <t>приобретение игрушек</t>
  </si>
  <si>
    <t>3. Расчет расходов по подстатье 221 "Услуги связи"</t>
  </si>
  <si>
    <t>4. Расчет расходов по подстатье 223 "Коммунальные услуги"</t>
  </si>
  <si>
    <t>Газоснабжение</t>
  </si>
  <si>
    <t>5. Расчет расходов по подстатье 225 "услуги по содержанию имущества"</t>
  </si>
  <si>
    <t>то сигнализаторов</t>
  </si>
  <si>
    <t>то систем газораспределения</t>
  </si>
  <si>
    <t>то тахографа</t>
  </si>
  <si>
    <t>предрейсовый медосмотр водителя</t>
  </si>
  <si>
    <t>6. Расчет расходов по подстатье 226 "Прочие работы, услуги"</t>
  </si>
  <si>
    <t>8. Расчет расходов по подстатье 343"Увеличение стоимости горюче-смазочных материалов"</t>
  </si>
  <si>
    <t>приобретение ГСМ для школьного автобуса</t>
  </si>
  <si>
    <t>приобретение запасных частей для школьного автобуса</t>
  </si>
  <si>
    <t>организация питания учащихся 5-11 классов (областной бюджет)</t>
  </si>
  <si>
    <t>организация питания учащихся 5-11 классов(софинансирование из средств районного бюджета)</t>
  </si>
  <si>
    <t>организация питания учащихся 1-4 классов</t>
  </si>
  <si>
    <t>1. Расчет расходов по подстатье 291 "Налоги, пошлины и сборы"</t>
  </si>
  <si>
    <t>земельный налог</t>
  </si>
  <si>
    <t>кол-во месяцев/кварталов</t>
  </si>
  <si>
    <t>транспортный налог</t>
  </si>
  <si>
    <t>2. Расчет расходов по подстатье 292 "Штрафы за нарушение законодательства о налогах и сборах, законодательства о страховых взносах"</t>
  </si>
  <si>
    <t>приобретение учебников</t>
  </si>
  <si>
    <t>4. Расчет расходов по подстатье 310 "Увеличение стоимости основных средств"</t>
  </si>
  <si>
    <t>Проведение занятий по обучению финансовой грамотности в школе</t>
  </si>
  <si>
    <t>приобретение канцелярских товаров для проведения занятий по фин.грамотности в школе(обласной бюджет)</t>
  </si>
  <si>
    <t>приобретение канцелярских товаров для проведения занятий по фин.грамотности в школе(софинансирование из районного бюджета)</t>
  </si>
  <si>
    <t>Расходы муниципального образования на дошкольные группы</t>
  </si>
  <si>
    <t>0110100151</t>
  </si>
  <si>
    <t>Родительская плата по дошкольным группам</t>
  </si>
  <si>
    <t>0110100155</t>
  </si>
  <si>
    <t xml:space="preserve">Субвенция из областного бюджета на осуществление образовательго процесса </t>
  </si>
  <si>
    <t>0110171490</t>
  </si>
  <si>
    <t>0110171491</t>
  </si>
  <si>
    <t>Субвенция на образовательный процесс педработникам груп дошкольного образования</t>
  </si>
  <si>
    <t>Субвенция наобразовательный процес зарплата прочего персонала групп дошкольного образования</t>
  </si>
  <si>
    <t>0110171492</t>
  </si>
  <si>
    <t>Субвенция в части учебных и компенсационных расходов групп дошкольного образования</t>
  </si>
  <si>
    <t>0110171493</t>
  </si>
  <si>
    <t>Общее образование</t>
  </si>
  <si>
    <t>Подпрограмма"Развитие дошкольного, общего и дополнительного образования"</t>
  </si>
  <si>
    <t>0110000000</t>
  </si>
  <si>
    <t>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</si>
  <si>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</si>
  <si>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</si>
  <si>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</si>
  <si>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Услуги связи</t>
  </si>
  <si>
    <t>газоснабжение</t>
  </si>
  <si>
    <t>электроснабжение</t>
  </si>
  <si>
    <t>твердые коммунальные отходы</t>
  </si>
  <si>
    <t>Работы, услуги по содержанию имущества</t>
  </si>
  <si>
    <t>Увеличение стоимости горюче-смазочных материалов</t>
  </si>
  <si>
    <t>Расходы на питание детей с ОВЗ за счет средств бюджета района</t>
  </si>
  <si>
    <t>0110200156</t>
  </si>
  <si>
    <t>Софинансирование расходов на питание</t>
  </si>
  <si>
    <t>0110222010</t>
  </si>
  <si>
    <t>Ежемесячное денежное вознаграждение за класное руководство за счет средств федерального бюджета</t>
  </si>
  <si>
    <t>0110253030</t>
  </si>
  <si>
    <t>Субвенция на образовательный процесс в общеобразовательных учреждениях</t>
  </si>
  <si>
    <t>0110270360</t>
  </si>
  <si>
    <t>Субвенция на образовательный процесс в области заработной платы педагогических работников</t>
  </si>
  <si>
    <t>0110270361</t>
  </si>
  <si>
    <t>Субвеция на образовательный процесс в части заработной платы прочему персоналу</t>
  </si>
  <si>
    <t>0110270362</t>
  </si>
  <si>
    <t>Субвенция на образовательный процесс в части учебный и компенсационных расходов</t>
  </si>
  <si>
    <t>0110270363</t>
  </si>
  <si>
    <t>Уплата налогов, сборов и иных платежей</t>
  </si>
  <si>
    <t>0110280010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</si>
  <si>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</si>
  <si>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</si>
  <si>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</si>
  <si>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Софинансирование расходных обязательств муниципальных районов и городских округов Волгоградской области, возникающих при реализации мероприятий по организации бесплатного горячего питания </t>
  </si>
  <si>
    <t>01102L3040</t>
  </si>
  <si>
    <t>Дополнительное образование детей</t>
  </si>
  <si>
    <t>Муниципальная пограмма "Развитие образования в Руднянском муниципальном районе"</t>
  </si>
  <si>
    <t>Субсидия для решения вопросов местного значения в сфере дополниттелного образования</t>
  </si>
  <si>
    <t>0110271170</t>
  </si>
  <si>
    <t>Организация оздоровление летнего отдыха детей и подростков</t>
  </si>
  <si>
    <t>0110500000</t>
  </si>
  <si>
    <t>Оздоровление детей за счет средств районного бюджета</t>
  </si>
  <si>
    <t>0110520390</t>
  </si>
  <si>
    <t>Организация отдыха детей в каникулярный период в лагерях дневного пребывания</t>
  </si>
  <si>
    <t>0110570390</t>
  </si>
  <si>
    <t>Исполняющий обязанности директора МКОУ Подкуйковская ООШ</t>
  </si>
  <si>
    <t>_____________А. И. Иванова</t>
  </si>
  <si>
    <t>пособие за первые три дня временной нетрудоспособности за счет средств работодателя в случае заболевания работника(пед персонал)</t>
  </si>
  <si>
    <t>МКОУ Подкуйковская ООШ</t>
  </si>
  <si>
    <t>водоснабжение</t>
  </si>
  <si>
    <t>ЖБО</t>
  </si>
  <si>
    <t>Денежная компесация питания родителям  обучающихся  с ОВЗ,находящимся  на индивидуальном обучении, на дому</t>
  </si>
  <si>
    <t>Пособия по социальной помощи населению в натуральной форме</t>
  </si>
  <si>
    <t>исполняющий обязнности директора</t>
  </si>
  <si>
    <t>А. И. Иванова</t>
  </si>
  <si>
    <t>5. Расчет расходов по подстатье 346 "Увеличение стоимости прочих оборотных запасов(материалов)"</t>
  </si>
  <si>
    <t>4. Расчет расходов по подстатье 346 "Увеличение стоимости прочих оборотных запасов(материалов)"</t>
  </si>
  <si>
    <t>Всего по смете на 2024 год</t>
  </si>
  <si>
    <t>Всего по смете на 2025 год</t>
  </si>
  <si>
    <t xml:space="preserve">т/о транспотного средства </t>
  </si>
  <si>
    <t>заправка картриджа</t>
  </si>
  <si>
    <t>санитарно-гигиенические мероприятия</t>
  </si>
  <si>
    <t>7. Расчет расходов по подстатье 227 "Страхование"</t>
  </si>
  <si>
    <t>страховка школьного автобуса</t>
  </si>
  <si>
    <t>9. Расчет расходов по подстатье 346 "Увеличение стоимости прочих оборотных запасов(материалов)"</t>
  </si>
  <si>
    <t>Страхование</t>
  </si>
  <si>
    <t>Сумма расходов</t>
  </si>
  <si>
    <t>организация питания обучающихся с ОВЗ</t>
  </si>
  <si>
    <t>2. Расчет расходов по подстатье 263 "Пособия по социальной помощи населению в натуральной форме"</t>
  </si>
  <si>
    <t>3. Расчет расходов по подстатье 266 "Социальные пособия и компенсации персоналу в денежной форме"</t>
  </si>
  <si>
    <t>к бюджетной смете расходов на 2024 год по МКОУ Подкуйковская ООШ</t>
  </si>
  <si>
    <t>3. Расчет расходов по подстатье 310 "Увеличение стоимости основных средств"</t>
  </si>
  <si>
    <t>к бюджетной смете расходов на 2025 год по МКОУ Подкуйковская ООШ</t>
  </si>
  <si>
    <t>организация питания детей в летнем лагере при школе за счет средств областного бюджета</t>
  </si>
  <si>
    <t>организация питания детей в летнем лагере при школе за счет средств районного бюджета</t>
  </si>
  <si>
    <t>к бюджетной смете расходов на 2024 год по МКОУ Подкуйковская ООШ(дошкольная группа)</t>
  </si>
  <si>
    <t>к бюджетной смете расходов на 2026 год по МКОУ Подкуйковская ООШ(дошкольная группа)</t>
  </si>
  <si>
    <t>к бюджетной смете расходов на 2025 год по Подкуйковская ООШ(дошкольная группа)</t>
  </si>
  <si>
    <t>Всего по смете на 2026 год</t>
  </si>
  <si>
    <t>к бюджетной смете расходов на 2026 год по МКОУ Подкуйковская ООШ</t>
  </si>
  <si>
    <t>акарицидная обработка территории</t>
  </si>
  <si>
    <t>ТО инженерных систем</t>
  </si>
  <si>
    <t>ТО видеонаблюдения</t>
  </si>
  <si>
    <t>обучение сотрудников</t>
  </si>
  <si>
    <t>программное обеспечение</t>
  </si>
  <si>
    <t>к бюджетной смете расходов на 2025-2026 год по МКОУ Подкуйковская ООШ</t>
  </si>
  <si>
    <t>Всего по смете на 2025-2026 год</t>
  </si>
  <si>
    <t>к бюджетной смете расходов на 2024-2026  год по МКОУ Подкуйковская ООШ</t>
  </si>
  <si>
    <t>с 09.01.2024 по 31.05.2024</t>
  </si>
  <si>
    <t>с 01.09.2024 по 31.12.2024</t>
  </si>
  <si>
    <t>2. Расчет расходов по подстатье 310 "Увеличение стоимости основных средств"</t>
  </si>
  <si>
    <t>приобретение учебных пособий</t>
  </si>
  <si>
    <t>3. Расчет расходов по подстатье 346 "Увеличение стоимости прочих оборотных запасов(материалов)"</t>
  </si>
  <si>
    <t>Всего по смете на 2024-2026 год</t>
  </si>
  <si>
    <t>к бюджетной смете расходов на 2024-2026 год по МКОУПодкуйковская ООШ</t>
  </si>
  <si>
    <t>БЮДЖЕТНАЯ СМЕТА НА 2024 ФИНАНСОВЫЙ ГОД</t>
  </si>
  <si>
    <t>(НА 2024 ФИНАНСОВЫЙ ГОД И ПЛАНОВЫЙ ПЕРИОД 2025 И 2026 ГОДОВ)</t>
  </si>
  <si>
    <t>от   " 29 "  декабря 2023 г.</t>
  </si>
  <si>
    <t xml:space="preserve">на 2024 год (на текущий финансовый год) </t>
  </si>
  <si>
    <t xml:space="preserve">на 2025 год (на первый год планового периода) </t>
  </si>
  <si>
    <t xml:space="preserve">на 2026 год (на второй год планового периода) </t>
  </si>
  <si>
    <t>Раходы на питание за счет средств родительской платы по учреждениям общего образования</t>
  </si>
  <si>
    <t>0110200155</t>
  </si>
  <si>
    <t>Субсидия по обеспечению бесплатным горячим питанием категорий обучающихся по образовательным программам общего образования в муниципальных образовательных организациях, определенных ч.2 ст.46 Социального кодекса Волгоградской области, в части предоставления субсидии из областного бюджета</t>
  </si>
  <si>
    <t>0110273370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</si>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</sst>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  <numFmt numFmtId="200" formatCode="#,##0.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i/>
      <sz val="7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i/>
      <sz val="10"/>
      <color indexed="30"/>
      <name val="Arial Cyr"/>
      <family val="0"/>
    </font>
    <font>
      <sz val="9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i/>
      <sz val="10"/>
      <color rgb="FF0070C0"/>
      <name val="Arial Cyr"/>
      <family val="0"/>
    </font>
    <font>
      <sz val="9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3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10" xfId="55" applyFont="1" applyFill="1" applyBorder="1">
      <alignment/>
      <protection/>
    </xf>
    <xf numFmtId="0" fontId="6" fillId="0" borderId="10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3" fillId="0" borderId="0" xfId="56" applyFont="1">
      <alignment/>
      <protection/>
    </xf>
    <xf numFmtId="0" fontId="3" fillId="0" borderId="0" xfId="56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4" fillId="0" borderId="10" xfId="56" applyFont="1" applyBorder="1" applyAlignment="1">
      <alignment wrapText="1"/>
      <protection/>
    </xf>
    <xf numFmtId="0" fontId="4" fillId="0" borderId="10" xfId="56" applyFont="1" applyBorder="1" applyAlignment="1">
      <alignment horizontal="center" wrapText="1"/>
      <protection/>
    </xf>
    <xf numFmtId="0" fontId="3" fillId="0" borderId="0" xfId="56" applyFont="1" applyAlignment="1">
      <alignment wrapText="1"/>
      <protection/>
    </xf>
    <xf numFmtId="0" fontId="3" fillId="0" borderId="10" xfId="56" applyFont="1" applyBorder="1" applyAlignment="1">
      <alignment wrapText="1"/>
      <protection/>
    </xf>
    <xf numFmtId="0" fontId="3" fillId="0" borderId="0" xfId="56" applyFont="1" applyBorder="1" applyAlignment="1">
      <alignment wrapText="1"/>
      <protection/>
    </xf>
    <xf numFmtId="0" fontId="3" fillId="0" borderId="0" xfId="56" applyFont="1" applyBorder="1" applyAlignment="1">
      <alignment horizontal="left" wrapText="1"/>
      <protection/>
    </xf>
    <xf numFmtId="186" fontId="7" fillId="0" borderId="10" xfId="55" applyNumberFormat="1" applyFont="1" applyBorder="1" applyAlignment="1">
      <alignment horizontal="center" wrapText="1"/>
      <protection/>
    </xf>
    <xf numFmtId="0" fontId="7" fillId="0" borderId="10" xfId="55" applyFont="1" applyBorder="1" applyAlignment="1">
      <alignment horizontal="center" wrapText="1"/>
      <protection/>
    </xf>
    <xf numFmtId="0" fontId="7" fillId="0" borderId="10" xfId="55" applyFont="1" applyFill="1" applyBorder="1" applyAlignment="1">
      <alignment wrapText="1"/>
      <protection/>
    </xf>
    <xf numFmtId="0" fontId="3" fillId="0" borderId="0" xfId="56" applyFont="1" applyAlignment="1">
      <alignment/>
      <protection/>
    </xf>
    <xf numFmtId="0" fontId="3" fillId="0" borderId="10" xfId="56" applyFont="1" applyBorder="1">
      <alignment/>
      <protection/>
    </xf>
    <xf numFmtId="0" fontId="3" fillId="0" borderId="10" xfId="56" applyFont="1" applyFill="1" applyBorder="1">
      <alignment/>
      <protection/>
    </xf>
    <xf numFmtId="186" fontId="12" fillId="0" borderId="10" xfId="55" applyNumberFormat="1" applyFont="1" applyBorder="1" applyAlignment="1">
      <alignment horizontal="center" wrapText="1"/>
      <protection/>
    </xf>
    <xf numFmtId="0" fontId="8" fillId="0" borderId="10" xfId="56" applyFont="1" applyBorder="1" applyAlignment="1">
      <alignment horizontal="center"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3" fillId="0" borderId="11" xfId="56" applyFont="1" applyBorder="1" applyAlignment="1">
      <alignment horizontal="left" wrapText="1"/>
      <protection/>
    </xf>
    <xf numFmtId="4" fontId="3" fillId="0" borderId="10" xfId="56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3" fillId="0" borderId="11" xfId="56" applyFont="1" applyBorder="1" applyAlignment="1">
      <alignment horizontal="center" wrapText="1"/>
      <protection/>
    </xf>
    <xf numFmtId="0" fontId="9" fillId="0" borderId="11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left" wrapText="1"/>
      <protection/>
    </xf>
    <xf numFmtId="0" fontId="4" fillId="0" borderId="11" xfId="56" applyFont="1" applyBorder="1" applyAlignment="1">
      <alignment horizontal="center" wrapText="1"/>
      <protection/>
    </xf>
    <xf numFmtId="0" fontId="8" fillId="0" borderId="11" xfId="56" applyFont="1" applyBorder="1" applyAlignment="1">
      <alignment horizontal="left" wrapText="1"/>
      <protection/>
    </xf>
    <xf numFmtId="0" fontId="4" fillId="0" borderId="11" xfId="56" applyFont="1" applyBorder="1" applyAlignment="1">
      <alignment horizontal="left" wrapText="1"/>
      <protection/>
    </xf>
    <xf numFmtId="4" fontId="8" fillId="0" borderId="10" xfId="56" applyNumberFormat="1" applyFont="1" applyBorder="1" applyAlignment="1">
      <alignment horizontal="center" wrapText="1"/>
      <protection/>
    </xf>
    <xf numFmtId="4" fontId="3" fillId="0" borderId="10" xfId="56" applyNumberFormat="1" applyFont="1" applyBorder="1" applyAlignment="1">
      <alignment horizontal="center" wrapText="1"/>
      <protection/>
    </xf>
    <xf numFmtId="0" fontId="5" fillId="0" borderId="11" xfId="56" applyFont="1" applyBorder="1" applyAlignment="1">
      <alignment horizontal="left" wrapText="1"/>
      <protection/>
    </xf>
    <xf numFmtId="0" fontId="8" fillId="0" borderId="11" xfId="56" applyFont="1" applyFill="1" applyBorder="1" applyAlignment="1">
      <alignment horizontal="left"/>
      <protection/>
    </xf>
    <xf numFmtId="0" fontId="5" fillId="0" borderId="11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10" xfId="56" applyNumberFormat="1" applyFont="1" applyBorder="1" applyAlignment="1">
      <alignment wrapText="1"/>
      <protection/>
    </xf>
    <xf numFmtId="0" fontId="4" fillId="0" borderId="10" xfId="56" applyFont="1" applyBorder="1" applyAlignment="1">
      <alignment horizontal="center"/>
      <protection/>
    </xf>
    <xf numFmtId="0" fontId="5" fillId="0" borderId="10" xfId="56" applyNumberFormat="1" applyFont="1" applyBorder="1" applyAlignment="1">
      <alignment horizontal="center" wrapText="1"/>
      <protection/>
    </xf>
    <xf numFmtId="2" fontId="5" fillId="0" borderId="10" xfId="56" applyNumberFormat="1" applyFont="1" applyBorder="1" applyAlignment="1">
      <alignment horizontal="center" wrapText="1"/>
      <protection/>
    </xf>
    <xf numFmtId="2" fontId="13" fillId="0" borderId="10" xfId="0" applyNumberFormat="1" applyFont="1" applyBorder="1" applyAlignment="1">
      <alignment horizontal="center" wrapText="1"/>
    </xf>
    <xf numFmtId="0" fontId="14" fillId="0" borderId="10" xfId="56" applyFont="1" applyBorder="1" applyAlignment="1">
      <alignment horizontal="center" wrapText="1"/>
      <protection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8" fillId="0" borderId="10" xfId="56" applyFont="1" applyBorder="1">
      <alignment/>
      <protection/>
    </xf>
    <xf numFmtId="0" fontId="0" fillId="0" borderId="10" xfId="0" applyFont="1" applyBorder="1" applyAlignment="1">
      <alignment horizontal="left" wrapText="1"/>
    </xf>
    <xf numFmtId="4" fontId="3" fillId="0" borderId="0" xfId="56" applyNumberFormat="1" applyFont="1">
      <alignment/>
      <protection/>
    </xf>
    <xf numFmtId="0" fontId="11" fillId="0" borderId="11" xfId="0" applyFont="1" applyBorder="1" applyAlignment="1">
      <alignment horizontal="left" wrapText="1"/>
    </xf>
    <xf numFmtId="4" fontId="10" fillId="0" borderId="0" xfId="56" applyNumberFormat="1" applyFont="1" applyBorder="1" applyAlignment="1">
      <alignment horizontal="center" wrapText="1"/>
      <protection/>
    </xf>
    <xf numFmtId="0" fontId="15" fillId="0" borderId="10" xfId="55" applyFont="1" applyFill="1" applyBorder="1" applyAlignment="1">
      <alignment wrapText="1"/>
      <protection/>
    </xf>
    <xf numFmtId="0" fontId="9" fillId="0" borderId="10" xfId="56" applyFont="1" applyBorder="1">
      <alignment/>
      <protection/>
    </xf>
    <xf numFmtId="0" fontId="16" fillId="0" borderId="11" xfId="56" applyFont="1" applyBorder="1" applyAlignment="1">
      <alignment horizontal="left" wrapText="1"/>
      <protection/>
    </xf>
    <xf numFmtId="0" fontId="9" fillId="0" borderId="10" xfId="56" applyFont="1" applyBorder="1" applyAlignment="1">
      <alignment horizontal="center"/>
      <protection/>
    </xf>
    <xf numFmtId="0" fontId="9" fillId="0" borderId="10" xfId="56" applyFont="1" applyBorder="1" applyAlignment="1">
      <alignment wrapText="1"/>
      <protection/>
    </xf>
    <xf numFmtId="0" fontId="17" fillId="0" borderId="11" xfId="56" applyFont="1" applyBorder="1" applyAlignment="1">
      <alignment horizontal="left" wrapText="1"/>
      <protection/>
    </xf>
    <xf numFmtId="186" fontId="7" fillId="0" borderId="10" xfId="55" applyNumberFormat="1" applyFont="1" applyFill="1" applyBorder="1" applyAlignment="1">
      <alignment horizontal="center" wrapText="1"/>
      <protection/>
    </xf>
    <xf numFmtId="49" fontId="7" fillId="0" borderId="10" xfId="55" applyNumberFormat="1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 wrapText="1"/>
      <protection/>
    </xf>
    <xf numFmtId="186" fontId="12" fillId="0" borderId="10" xfId="55" applyNumberFormat="1" applyFont="1" applyFill="1" applyBorder="1" applyAlignment="1">
      <alignment horizontal="center" wrapText="1"/>
      <protection/>
    </xf>
    <xf numFmtId="49" fontId="12" fillId="0" borderId="10" xfId="55" applyNumberFormat="1" applyFont="1" applyFill="1" applyBorder="1" applyAlignment="1">
      <alignment horizontal="center" wrapText="1"/>
      <protection/>
    </xf>
    <xf numFmtId="0" fontId="12" fillId="0" borderId="10" xfId="55" applyFont="1" applyFill="1" applyBorder="1" applyAlignment="1">
      <alignment horizontal="center" wrapText="1"/>
      <protection/>
    </xf>
    <xf numFmtId="0" fontId="12" fillId="0" borderId="10" xfId="55" applyFont="1" applyFill="1" applyBorder="1">
      <alignment/>
      <protection/>
    </xf>
    <xf numFmtId="186" fontId="6" fillId="0" borderId="10" xfId="55" applyNumberFormat="1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horizontal="center" wrapText="1"/>
      <protection/>
    </xf>
    <xf numFmtId="0" fontId="7" fillId="0" borderId="10" xfId="55" applyFont="1" applyFill="1" applyBorder="1">
      <alignment/>
      <protection/>
    </xf>
    <xf numFmtId="186" fontId="15" fillId="0" borderId="10" xfId="55" applyNumberFormat="1" applyFont="1" applyFill="1" applyBorder="1" applyAlignment="1">
      <alignment horizontal="center" wrapText="1"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horizontal="center" wrapText="1"/>
      <protection/>
    </xf>
    <xf numFmtId="4" fontId="9" fillId="0" borderId="10" xfId="56" applyNumberFormat="1" applyFont="1" applyBorder="1" applyAlignment="1">
      <alignment horizontal="center"/>
      <protection/>
    </xf>
    <xf numFmtId="4" fontId="3" fillId="0" borderId="10" xfId="56" applyNumberFormat="1" applyFont="1" applyBorder="1" applyAlignment="1">
      <alignment horizontal="center"/>
      <protection/>
    </xf>
    <xf numFmtId="4" fontId="8" fillId="0" borderId="10" xfId="56" applyNumberFormat="1" applyFont="1" applyBorder="1" applyAlignment="1">
      <alignment horizontal="center"/>
      <protection/>
    </xf>
    <xf numFmtId="4" fontId="14" fillId="0" borderId="10" xfId="56" applyNumberFormat="1" applyFont="1" applyBorder="1" applyAlignment="1">
      <alignment horizontal="center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8" fillId="0" borderId="0" xfId="55" applyFont="1">
      <alignment/>
      <protection/>
    </xf>
    <xf numFmtId="0" fontId="18" fillId="0" borderId="0" xfId="55" applyFont="1" applyAlignment="1">
      <alignment wrapText="1"/>
      <protection/>
    </xf>
    <xf numFmtId="0" fontId="19" fillId="0" borderId="12" xfId="55" applyFont="1" applyBorder="1">
      <alignment/>
      <protection/>
    </xf>
    <xf numFmtId="0" fontId="5" fillId="0" borderId="12" xfId="55" applyFont="1" applyBorder="1" applyAlignment="1">
      <alignment/>
      <protection/>
    </xf>
    <xf numFmtId="0" fontId="5" fillId="0" borderId="12" xfId="55" applyFont="1" applyBorder="1" applyAlignment="1">
      <alignment horizontal="center"/>
      <protection/>
    </xf>
    <xf numFmtId="0" fontId="5" fillId="0" borderId="12" xfId="55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18" fillId="0" borderId="0" xfId="53" applyNumberFormat="1" applyFont="1" applyFill="1" applyBorder="1" applyAlignment="1" applyProtection="1">
      <alignment horizontal="right" vertical="top"/>
      <protection/>
    </xf>
    <xf numFmtId="0" fontId="18" fillId="0" borderId="0" xfId="53" applyNumberFormat="1" applyFont="1" applyFill="1" applyBorder="1" applyAlignment="1" applyProtection="1">
      <alignment vertical="top"/>
      <protection/>
    </xf>
    <xf numFmtId="0" fontId="21" fillId="0" borderId="12" xfId="53" applyNumberFormat="1" applyFont="1" applyFill="1" applyBorder="1" applyAlignment="1" applyProtection="1">
      <alignment vertical="top"/>
      <protection/>
    </xf>
    <xf numFmtId="0" fontId="11" fillId="0" borderId="12" xfId="53" applyNumberFormat="1" applyFont="1" applyFill="1" applyBorder="1" applyAlignment="1" applyProtection="1">
      <alignment vertical="top"/>
      <protection/>
    </xf>
    <xf numFmtId="0" fontId="11" fillId="0" borderId="13" xfId="53" applyNumberFormat="1" applyFont="1" applyFill="1" applyBorder="1" applyAlignment="1" applyProtection="1">
      <alignment vertical="top"/>
      <protection/>
    </xf>
    <xf numFmtId="0" fontId="21" fillId="0" borderId="13" xfId="53" applyNumberFormat="1" applyFont="1" applyFill="1" applyBorder="1" applyAlignment="1" applyProtection="1">
      <alignment vertical="top"/>
      <protection/>
    </xf>
    <xf numFmtId="0" fontId="11" fillId="0" borderId="10" xfId="53" applyNumberFormat="1" applyFont="1" applyFill="1" applyBorder="1" applyAlignment="1" applyProtection="1">
      <alignment horizontal="center" vertical="top"/>
      <protection/>
    </xf>
    <xf numFmtId="186" fontId="23" fillId="0" borderId="10" xfId="53" applyNumberFormat="1" applyFont="1" applyFill="1" applyBorder="1" applyAlignment="1" applyProtection="1">
      <alignment horizontal="center"/>
      <protection/>
    </xf>
    <xf numFmtId="0" fontId="23" fillId="0" borderId="10" xfId="53" applyNumberFormat="1" applyFont="1" applyFill="1" applyBorder="1" applyAlignment="1" applyProtection="1">
      <alignment/>
      <protection/>
    </xf>
    <xf numFmtId="3" fontId="23" fillId="0" borderId="10" xfId="53" applyNumberFormat="1" applyFont="1" applyFill="1" applyBorder="1" applyAlignment="1" applyProtection="1">
      <alignment/>
      <protection/>
    </xf>
    <xf numFmtId="186" fontId="24" fillId="0" borderId="10" xfId="53" applyNumberFormat="1" applyFont="1" applyFill="1" applyBorder="1" applyAlignment="1" applyProtection="1">
      <alignment horizontal="center"/>
      <protection/>
    </xf>
    <xf numFmtId="0" fontId="24" fillId="0" borderId="10" xfId="53" applyNumberFormat="1" applyFont="1" applyFill="1" applyBorder="1" applyAlignment="1" applyProtection="1">
      <alignment/>
      <protection/>
    </xf>
    <xf numFmtId="3" fontId="24" fillId="0" borderId="10" xfId="53" applyNumberFormat="1" applyFont="1" applyFill="1" applyBorder="1" applyAlignment="1" applyProtection="1">
      <alignment/>
      <protection/>
    </xf>
    <xf numFmtId="186" fontId="18" fillId="0" borderId="10" xfId="53" applyNumberFormat="1" applyFont="1" applyFill="1" applyBorder="1" applyAlignment="1" applyProtection="1">
      <alignment horizontal="center"/>
      <protection/>
    </xf>
    <xf numFmtId="0" fontId="18" fillId="0" borderId="10" xfId="53" applyNumberFormat="1" applyFont="1" applyFill="1" applyBorder="1" applyAlignment="1" applyProtection="1">
      <alignment/>
      <protection/>
    </xf>
    <xf numFmtId="3" fontId="18" fillId="0" borderId="10" xfId="53" applyNumberFormat="1" applyFont="1" applyFill="1" applyBorder="1" applyAlignment="1" applyProtection="1">
      <alignment/>
      <protection/>
    </xf>
    <xf numFmtId="0" fontId="11" fillId="0" borderId="10" xfId="53" applyNumberFormat="1" applyFont="1" applyFill="1" applyBorder="1" applyAlignment="1" applyProtection="1">
      <alignment vertical="top"/>
      <protection/>
    </xf>
    <xf numFmtId="3" fontId="22" fillId="0" borderId="10" xfId="53" applyNumberFormat="1" applyFont="1" applyFill="1" applyBorder="1" applyAlignment="1" applyProtection="1">
      <alignment vertical="top"/>
      <protection/>
    </xf>
    <xf numFmtId="0" fontId="22" fillId="0" borderId="10" xfId="53" applyNumberFormat="1" applyFont="1" applyFill="1" applyBorder="1" applyAlignment="1" applyProtection="1">
      <alignment horizontal="center" vertical="top"/>
      <protection/>
    </xf>
    <xf numFmtId="3" fontId="11" fillId="0" borderId="0" xfId="53" applyNumberFormat="1" applyFont="1" applyFill="1" applyBorder="1" applyAlignment="1" applyProtection="1">
      <alignment vertical="top"/>
      <protection/>
    </xf>
    <xf numFmtId="3" fontId="23" fillId="0" borderId="10" xfId="53" applyNumberFormat="1" applyFont="1" applyFill="1" applyBorder="1" applyAlignment="1" applyProtection="1">
      <alignment vertical="top"/>
      <protection/>
    </xf>
    <xf numFmtId="186" fontId="7" fillId="13" borderId="10" xfId="55" applyNumberFormat="1" applyFont="1" applyFill="1" applyBorder="1" applyAlignment="1">
      <alignment horizontal="center" wrapText="1"/>
      <protection/>
    </xf>
    <xf numFmtId="49" fontId="7" fillId="13" borderId="10" xfId="55" applyNumberFormat="1" applyFont="1" applyFill="1" applyBorder="1" applyAlignment="1">
      <alignment horizontal="center" wrapText="1"/>
      <protection/>
    </xf>
    <xf numFmtId="0" fontId="6" fillId="13" borderId="10" xfId="55" applyFont="1" applyFill="1" applyBorder="1" applyAlignment="1">
      <alignment horizontal="center" wrapText="1"/>
      <protection/>
    </xf>
    <xf numFmtId="0" fontId="6" fillId="13" borderId="10" xfId="55" applyFont="1" applyFill="1" applyBorder="1" applyAlignment="1">
      <alignment wrapText="1"/>
      <protection/>
    </xf>
    <xf numFmtId="3" fontId="23" fillId="13" borderId="10" xfId="53" applyNumberFormat="1" applyFont="1" applyFill="1" applyBorder="1" applyAlignment="1" applyProtection="1">
      <alignment horizontal="center"/>
      <protection/>
    </xf>
    <xf numFmtId="3" fontId="23" fillId="0" borderId="10" xfId="53" applyNumberFormat="1" applyFont="1" applyFill="1" applyBorder="1" applyAlignment="1" applyProtection="1">
      <alignment horizontal="center"/>
      <protection/>
    </xf>
    <xf numFmtId="3" fontId="24" fillId="0" borderId="10" xfId="53" applyNumberFormat="1" applyFont="1" applyFill="1" applyBorder="1" applyAlignment="1" applyProtection="1">
      <alignment horizontal="center"/>
      <protection/>
    </xf>
    <xf numFmtId="3" fontId="18" fillId="0" borderId="10" xfId="53" applyNumberFormat="1" applyFont="1" applyFill="1" applyBorder="1" applyAlignment="1" applyProtection="1">
      <alignment horizontal="center"/>
      <protection/>
    </xf>
    <xf numFmtId="3" fontId="25" fillId="0" borderId="10" xfId="53" applyNumberFormat="1" applyFont="1" applyFill="1" applyBorder="1" applyAlignment="1" applyProtection="1">
      <alignment horizontal="center"/>
      <protection/>
    </xf>
    <xf numFmtId="0" fontId="7" fillId="13" borderId="10" xfId="55" applyFont="1" applyFill="1" applyBorder="1" applyAlignment="1">
      <alignment horizontal="center" wrapText="1"/>
      <protection/>
    </xf>
    <xf numFmtId="0" fontId="7" fillId="13" borderId="10" xfId="55" applyFont="1" applyFill="1" applyBorder="1">
      <alignment/>
      <protection/>
    </xf>
    <xf numFmtId="3" fontId="11" fillId="0" borderId="10" xfId="53" applyNumberFormat="1" applyFont="1" applyFill="1" applyBorder="1" applyAlignment="1" applyProtection="1">
      <alignment vertical="top"/>
      <protection/>
    </xf>
    <xf numFmtId="4" fontId="11" fillId="0" borderId="0" xfId="53" applyNumberFormat="1" applyFont="1" applyFill="1" applyBorder="1" applyAlignment="1" applyProtection="1">
      <alignment vertical="top"/>
      <protection/>
    </xf>
    <xf numFmtId="0" fontId="11" fillId="0" borderId="12" xfId="53" applyNumberFormat="1" applyFont="1" applyFill="1" applyBorder="1" applyAlignment="1" applyProtection="1">
      <alignment/>
      <protection/>
    </xf>
    <xf numFmtId="4" fontId="3" fillId="0" borderId="0" xfId="56" applyNumberFormat="1" applyFont="1" applyAlignment="1">
      <alignment horizontal="center"/>
      <protection/>
    </xf>
    <xf numFmtId="0" fontId="23" fillId="0" borderId="10" xfId="53" applyNumberFormat="1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18" fillId="0" borderId="10" xfId="53" applyNumberFormat="1" applyFont="1" applyFill="1" applyBorder="1" applyAlignment="1" applyProtection="1">
      <alignment horizontal="center" vertical="center" wrapText="1"/>
      <protection/>
    </xf>
    <xf numFmtId="172" fontId="5" fillId="0" borderId="10" xfId="56" applyNumberFormat="1" applyFont="1" applyBorder="1" applyAlignment="1">
      <alignment horizontal="center"/>
      <protection/>
    </xf>
    <xf numFmtId="0" fontId="22" fillId="0" borderId="0" xfId="53" applyNumberFormat="1" applyFont="1" applyFill="1" applyBorder="1" applyAlignment="1" applyProtection="1">
      <alignment vertical="top"/>
      <protection/>
    </xf>
    <xf numFmtId="0" fontId="21" fillId="0" borderId="0" xfId="53" applyNumberFormat="1" applyFont="1" applyFill="1" applyBorder="1" applyAlignment="1" applyProtection="1">
      <alignment vertical="top"/>
      <protection/>
    </xf>
    <xf numFmtId="0" fontId="7" fillId="0" borderId="1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 wrapText="1"/>
      <protection/>
    </xf>
    <xf numFmtId="0" fontId="6" fillId="0" borderId="14" xfId="55" applyFont="1" applyFill="1" applyBorder="1" applyAlignment="1">
      <alignment horizontal="left" wrapText="1"/>
      <protection/>
    </xf>
    <xf numFmtId="0" fontId="12" fillId="0" borderId="11" xfId="55" applyFont="1" applyFill="1" applyBorder="1" applyAlignment="1">
      <alignment horizontal="left"/>
      <protection/>
    </xf>
    <xf numFmtId="0" fontId="12" fillId="0" borderId="13" xfId="55" applyFont="1" applyFill="1" applyBorder="1" applyAlignment="1">
      <alignment horizontal="left" wrapText="1"/>
      <protection/>
    </xf>
    <xf numFmtId="0" fontId="12" fillId="0" borderId="14" xfId="55" applyFont="1" applyFill="1" applyBorder="1" applyAlignment="1">
      <alignment horizontal="left" wrapText="1"/>
      <protection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56" applyFont="1" applyBorder="1" applyAlignment="1">
      <alignment horizontal="left" wrapText="1"/>
      <protection/>
    </xf>
    <xf numFmtId="0" fontId="5" fillId="0" borderId="12" xfId="53" applyFont="1" applyBorder="1" applyAlignment="1">
      <alignment horizontal="center" vertical="center"/>
    </xf>
    <xf numFmtId="4" fontId="4" fillId="0" borderId="15" xfId="54" applyNumberFormat="1" applyFont="1" applyBorder="1" applyAlignment="1" applyProtection="1">
      <alignment horizontal="right" vertical="center" wrapText="1"/>
      <protection/>
    </xf>
    <xf numFmtId="0" fontId="7" fillId="0" borderId="13" xfId="55" applyFont="1" applyFill="1" applyBorder="1" applyAlignment="1">
      <alignment horizontal="left" wrapText="1"/>
      <protection/>
    </xf>
    <xf numFmtId="0" fontId="7" fillId="0" borderId="14" xfId="55" applyFont="1" applyFill="1" applyBorder="1" applyAlignment="1">
      <alignment horizontal="left" wrapText="1"/>
      <protection/>
    </xf>
    <xf numFmtId="0" fontId="12" fillId="0" borderId="13" xfId="55" applyFont="1" applyFill="1" applyBorder="1" applyAlignment="1">
      <alignment horizontal="left"/>
      <protection/>
    </xf>
    <xf numFmtId="0" fontId="12" fillId="0" borderId="14" xfId="55" applyFont="1" applyFill="1" applyBorder="1" applyAlignment="1">
      <alignment horizontal="left"/>
      <protection/>
    </xf>
    <xf numFmtId="0" fontId="7" fillId="0" borderId="11" xfId="55" applyFont="1" applyFill="1" applyBorder="1" applyAlignment="1">
      <alignment horizontal="left"/>
      <protection/>
    </xf>
    <xf numFmtId="4" fontId="5" fillId="0" borderId="10" xfId="56" applyNumberFormat="1" applyFont="1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3" fillId="0" borderId="0" xfId="56" applyFont="1" applyFill="1" applyBorder="1">
      <alignment/>
      <protection/>
    </xf>
    <xf numFmtId="0" fontId="8" fillId="0" borderId="0" xfId="56" applyFont="1" applyFill="1" applyBorder="1" applyAlignment="1">
      <alignment horizontal="left"/>
      <protection/>
    </xf>
    <xf numFmtId="0" fontId="8" fillId="0" borderId="0" xfId="56" applyFont="1" applyBorder="1" applyAlignment="1">
      <alignment horizontal="center"/>
      <protection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 horizontal="center"/>
      <protection/>
    </xf>
    <xf numFmtId="4" fontId="8" fillId="0" borderId="0" xfId="56" applyNumberFormat="1" applyFont="1" applyBorder="1" applyAlignment="1">
      <alignment horizontal="center"/>
      <protection/>
    </xf>
    <xf numFmtId="4" fontId="3" fillId="0" borderId="10" xfId="56" applyNumberFormat="1" applyFont="1" applyBorder="1">
      <alignment/>
      <protection/>
    </xf>
    <xf numFmtId="4" fontId="8" fillId="0" borderId="10" xfId="56" applyNumberFormat="1" applyFont="1" applyBorder="1">
      <alignment/>
      <protection/>
    </xf>
    <xf numFmtId="4" fontId="11" fillId="0" borderId="10" xfId="53" applyNumberFormat="1" applyFont="1" applyFill="1" applyBorder="1" applyAlignment="1" applyProtection="1">
      <alignment horizontal="center" vertical="top"/>
      <protection/>
    </xf>
    <xf numFmtId="4" fontId="24" fillId="0" borderId="10" xfId="53" applyNumberFormat="1" applyFont="1" applyFill="1" applyBorder="1" applyAlignment="1" applyProtection="1">
      <alignment horizontal="center"/>
      <protection/>
    </xf>
    <xf numFmtId="4" fontId="18" fillId="0" borderId="10" xfId="53" applyNumberFormat="1" applyFont="1" applyFill="1" applyBorder="1" applyAlignment="1" applyProtection="1">
      <alignment horizontal="center"/>
      <protection/>
    </xf>
    <xf numFmtId="4" fontId="23" fillId="0" borderId="10" xfId="53" applyNumberFormat="1" applyFont="1" applyFill="1" applyBorder="1" applyAlignment="1" applyProtection="1">
      <alignment horizontal="center"/>
      <protection/>
    </xf>
    <xf numFmtId="4" fontId="23" fillId="13" borderId="10" xfId="53" applyNumberFormat="1" applyFont="1" applyFill="1" applyBorder="1" applyAlignment="1" applyProtection="1">
      <alignment horizontal="center"/>
      <protection/>
    </xf>
    <xf numFmtId="4" fontId="23" fillId="0" borderId="10" xfId="53" applyNumberFormat="1" applyFont="1" applyFill="1" applyBorder="1" applyAlignment="1" applyProtection="1">
      <alignment vertical="top"/>
      <protection/>
    </xf>
    <xf numFmtId="4" fontId="11" fillId="0" borderId="10" xfId="53" applyNumberFormat="1" applyFont="1" applyFill="1" applyBorder="1" applyAlignment="1" applyProtection="1">
      <alignment vertical="top"/>
      <protection/>
    </xf>
    <xf numFmtId="4" fontId="23" fillId="0" borderId="10" xfId="53" applyNumberFormat="1" applyFont="1" applyFill="1" applyBorder="1" applyAlignment="1" applyProtection="1">
      <alignment/>
      <protection/>
    </xf>
    <xf numFmtId="4" fontId="24" fillId="0" borderId="10" xfId="53" applyNumberFormat="1" applyFont="1" applyFill="1" applyBorder="1" applyAlignment="1" applyProtection="1">
      <alignment/>
      <protection/>
    </xf>
    <xf numFmtId="189" fontId="23" fillId="0" borderId="10" xfId="53" applyNumberFormat="1" applyFont="1" applyFill="1" applyBorder="1" applyAlignment="1" applyProtection="1">
      <alignment horizontal="center"/>
      <protection/>
    </xf>
    <xf numFmtId="0" fontId="12" fillId="0" borderId="10" xfId="55" applyFont="1" applyFill="1" applyBorder="1" applyAlignment="1">
      <alignment horizontal="center"/>
      <protection/>
    </xf>
    <xf numFmtId="4" fontId="18" fillId="0" borderId="10" xfId="53" applyNumberFormat="1" applyFont="1" applyFill="1" applyBorder="1" applyAlignment="1" applyProtection="1">
      <alignment/>
      <protection/>
    </xf>
    <xf numFmtId="4" fontId="23" fillId="13" borderId="10" xfId="53" applyNumberFormat="1" applyFont="1" applyFill="1" applyBorder="1" applyAlignment="1" applyProtection="1">
      <alignment/>
      <protection/>
    </xf>
    <xf numFmtId="3" fontId="23" fillId="13" borderId="10" xfId="53" applyNumberFormat="1" applyFont="1" applyFill="1" applyBorder="1" applyAlignment="1" applyProtection="1">
      <alignment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/>
      <protection/>
    </xf>
    <xf numFmtId="0" fontId="6" fillId="0" borderId="14" xfId="55" applyFont="1" applyFill="1" applyBorder="1" applyAlignment="1">
      <alignment horizontal="left"/>
      <protection/>
    </xf>
    <xf numFmtId="0" fontId="6" fillId="0" borderId="11" xfId="55" applyFont="1" applyFill="1" applyBorder="1" applyAlignment="1">
      <alignment horizontal="left" wrapText="1"/>
      <protection/>
    </xf>
    <xf numFmtId="0" fontId="6" fillId="0" borderId="13" xfId="55" applyFont="1" applyFill="1" applyBorder="1" applyAlignment="1">
      <alignment horizontal="left" wrapText="1"/>
      <protection/>
    </xf>
    <xf numFmtId="0" fontId="6" fillId="0" borderId="14" xfId="55" applyFont="1" applyFill="1" applyBorder="1" applyAlignment="1">
      <alignment horizontal="left" wrapText="1"/>
      <protection/>
    </xf>
    <xf numFmtId="0" fontId="15" fillId="0" borderId="11" xfId="55" applyFont="1" applyFill="1" applyBorder="1" applyAlignment="1">
      <alignment horizontal="left" wrapText="1"/>
      <protection/>
    </xf>
    <xf numFmtId="0" fontId="15" fillId="0" borderId="13" xfId="55" applyFont="1" applyFill="1" applyBorder="1" applyAlignment="1">
      <alignment horizontal="left" wrapText="1"/>
      <protection/>
    </xf>
    <xf numFmtId="0" fontId="15" fillId="0" borderId="14" xfId="55" applyFont="1" applyFill="1" applyBorder="1" applyAlignment="1">
      <alignment horizontal="left" wrapText="1"/>
      <protection/>
    </xf>
    <xf numFmtId="0" fontId="7" fillId="0" borderId="11" xfId="55" applyFont="1" applyFill="1" applyBorder="1" applyAlignment="1">
      <alignment horizontal="left" wrapText="1"/>
      <protection/>
    </xf>
    <xf numFmtId="0" fontId="7" fillId="0" borderId="13" xfId="55" applyFont="1" applyFill="1" applyBorder="1" applyAlignment="1">
      <alignment horizontal="left" wrapText="1"/>
      <protection/>
    </xf>
    <xf numFmtId="0" fontId="7" fillId="0" borderId="14" xfId="55" applyFont="1" applyFill="1" applyBorder="1" applyAlignment="1">
      <alignment horizontal="left" wrapText="1"/>
      <protection/>
    </xf>
    <xf numFmtId="0" fontId="12" fillId="0" borderId="11" xfId="55" applyFont="1" applyFill="1" applyBorder="1" applyAlignment="1">
      <alignment horizontal="left" wrapText="1"/>
      <protection/>
    </xf>
    <xf numFmtId="0" fontId="12" fillId="0" borderId="13" xfId="55" applyFont="1" applyFill="1" applyBorder="1" applyAlignment="1">
      <alignment horizontal="left" wrapText="1"/>
      <protection/>
    </xf>
    <xf numFmtId="0" fontId="12" fillId="0" borderId="14" xfId="55" applyFont="1" applyFill="1" applyBorder="1" applyAlignment="1">
      <alignment horizontal="left" wrapText="1"/>
      <protection/>
    </xf>
    <xf numFmtId="0" fontId="7" fillId="13" borderId="11" xfId="55" applyFont="1" applyFill="1" applyBorder="1" applyAlignment="1">
      <alignment horizontal="left" wrapText="1"/>
      <protection/>
    </xf>
    <xf numFmtId="0" fontId="7" fillId="13" borderId="13" xfId="55" applyFont="1" applyFill="1" applyBorder="1" applyAlignment="1">
      <alignment horizontal="left" wrapText="1"/>
      <protection/>
    </xf>
    <xf numFmtId="0" fontId="7" fillId="13" borderId="14" xfId="55" applyFont="1" applyFill="1" applyBorder="1" applyAlignment="1">
      <alignment horizontal="left" wrapText="1"/>
      <protection/>
    </xf>
    <xf numFmtId="0" fontId="12" fillId="0" borderId="11" xfId="55" applyFont="1" applyFill="1" applyBorder="1" applyAlignment="1">
      <alignment horizontal="left"/>
      <protection/>
    </xf>
    <xf numFmtId="0" fontId="12" fillId="0" borderId="13" xfId="55" applyFont="1" applyFill="1" applyBorder="1" applyAlignment="1">
      <alignment horizontal="left"/>
      <protection/>
    </xf>
    <xf numFmtId="0" fontId="12" fillId="0" borderId="14" xfId="55" applyFont="1" applyFill="1" applyBorder="1" applyAlignment="1">
      <alignment horizontal="left"/>
      <protection/>
    </xf>
    <xf numFmtId="0" fontId="6" fillId="0" borderId="11" xfId="55" applyFont="1" applyFill="1" applyBorder="1" applyAlignment="1">
      <alignment horizontal="right"/>
      <protection/>
    </xf>
    <xf numFmtId="0" fontId="6" fillId="0" borderId="13" xfId="55" applyFont="1" applyFill="1" applyBorder="1" applyAlignment="1">
      <alignment horizontal="right"/>
      <protection/>
    </xf>
    <xf numFmtId="0" fontId="6" fillId="0" borderId="14" xfId="55" applyFont="1" applyFill="1" applyBorder="1" applyAlignment="1">
      <alignment horizontal="right"/>
      <protection/>
    </xf>
    <xf numFmtId="0" fontId="18" fillId="0" borderId="0" xfId="55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6" xfId="55" applyFont="1" applyBorder="1" applyAlignment="1">
      <alignment horizontal="center" vertical="top"/>
      <protection/>
    </xf>
    <xf numFmtId="0" fontId="6" fillId="0" borderId="16" xfId="53" applyFont="1" applyBorder="1" applyAlignment="1">
      <alignment horizontal="center" vertical="top" wrapText="1"/>
    </xf>
    <xf numFmtId="0" fontId="20" fillId="0" borderId="12" xfId="53" applyFont="1" applyBorder="1" applyAlignment="1">
      <alignment horizontal="center" vertical="center"/>
    </xf>
    <xf numFmtId="0" fontId="5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3" applyFont="1" applyAlignment="1">
      <alignment horizontal="center" wrapText="1"/>
    </xf>
    <xf numFmtId="187" fontId="4" fillId="0" borderId="11" xfId="55" applyNumberFormat="1" applyFont="1" applyBorder="1" applyAlignment="1">
      <alignment horizontal="center"/>
      <protection/>
    </xf>
    <xf numFmtId="187" fontId="4" fillId="0" borderId="14" xfId="55" applyNumberFormat="1" applyFont="1" applyBorder="1" applyAlignment="1">
      <alignment horizontal="center"/>
      <protection/>
    </xf>
    <xf numFmtId="0" fontId="11" fillId="0" borderId="0" xfId="53" applyNumberFormat="1" applyFont="1" applyFill="1" applyBorder="1" applyAlignment="1" applyProtection="1">
      <alignment horizontal="center" vertical="top" wrapText="1"/>
      <protection/>
    </xf>
    <xf numFmtId="14" fontId="11" fillId="0" borderId="11" xfId="53" applyNumberFormat="1" applyFont="1" applyFill="1" applyBorder="1" applyAlignment="1" applyProtection="1">
      <alignment horizontal="center" vertical="top"/>
      <protection/>
    </xf>
    <xf numFmtId="0" fontId="11" fillId="0" borderId="14" xfId="53" applyNumberFormat="1" applyFont="1" applyFill="1" applyBorder="1" applyAlignment="1" applyProtection="1">
      <alignment horizontal="center" vertical="top"/>
      <protection/>
    </xf>
    <xf numFmtId="0" fontId="11" fillId="0" borderId="11" xfId="53" applyNumberFormat="1" applyFont="1" applyFill="1" applyBorder="1" applyAlignment="1" applyProtection="1">
      <alignment horizontal="center" vertical="top"/>
      <protection/>
    </xf>
    <xf numFmtId="0" fontId="21" fillId="0" borderId="16" xfId="53" applyNumberFormat="1" applyFont="1" applyFill="1" applyBorder="1" applyAlignment="1" applyProtection="1">
      <alignment horizontal="center" vertical="center" wrapText="1"/>
      <protection/>
    </xf>
    <xf numFmtId="0" fontId="21" fillId="0" borderId="12" xfId="53" applyNumberFormat="1" applyFont="1" applyFill="1" applyBorder="1" applyAlignment="1" applyProtection="1">
      <alignment horizontal="center" vertical="top" wrapText="1"/>
      <protection/>
    </xf>
    <xf numFmtId="0" fontId="22" fillId="0" borderId="0" xfId="53" applyNumberFormat="1" applyFont="1" applyFill="1" applyBorder="1" applyAlignment="1" applyProtection="1">
      <alignment horizontal="center" vertical="top"/>
      <protection/>
    </xf>
    <xf numFmtId="0" fontId="18" fillId="0" borderId="10" xfId="53" applyNumberFormat="1" applyFont="1" applyFill="1" applyBorder="1" applyAlignment="1" applyProtection="1">
      <alignment horizontal="center" vertical="top" wrapText="1"/>
      <protection/>
    </xf>
    <xf numFmtId="0" fontId="18" fillId="0" borderId="17" xfId="53" applyNumberFormat="1" applyFont="1" applyFill="1" applyBorder="1" applyAlignment="1" applyProtection="1">
      <alignment horizontal="center" vertical="center" wrapText="1"/>
      <protection/>
    </xf>
    <xf numFmtId="0" fontId="18" fillId="0" borderId="18" xfId="53" applyNumberFormat="1" applyFont="1" applyFill="1" applyBorder="1" applyAlignment="1" applyProtection="1">
      <alignment horizontal="center" vertical="center" wrapText="1"/>
      <protection/>
    </xf>
    <xf numFmtId="0" fontId="18" fillId="0" borderId="19" xfId="53" applyNumberFormat="1" applyFont="1" applyFill="1" applyBorder="1" applyAlignment="1" applyProtection="1">
      <alignment horizontal="center" vertical="center" wrapText="1"/>
      <protection/>
    </xf>
    <xf numFmtId="0" fontId="18" fillId="0" borderId="10" xfId="53" applyNumberFormat="1" applyFont="1" applyFill="1" applyBorder="1" applyAlignment="1" applyProtection="1">
      <alignment horizontal="center" vertical="top"/>
      <protection/>
    </xf>
    <xf numFmtId="0" fontId="18" fillId="0" borderId="11" xfId="53" applyNumberFormat="1" applyFont="1" applyFill="1" applyBorder="1" applyAlignment="1" applyProtection="1">
      <alignment horizontal="center" vertical="top" wrapText="1"/>
      <protection/>
    </xf>
    <xf numFmtId="0" fontId="18" fillId="0" borderId="13" xfId="53" applyNumberFormat="1" applyFont="1" applyFill="1" applyBorder="1" applyAlignment="1" applyProtection="1">
      <alignment horizontal="center" vertical="top" wrapText="1"/>
      <protection/>
    </xf>
    <xf numFmtId="0" fontId="18" fillId="0" borderId="14" xfId="53" applyNumberFormat="1" applyFont="1" applyFill="1" applyBorder="1" applyAlignment="1" applyProtection="1">
      <alignment horizontal="center" vertical="top" wrapText="1"/>
      <protection/>
    </xf>
    <xf numFmtId="0" fontId="18" fillId="0" borderId="20" xfId="53" applyNumberFormat="1" applyFont="1" applyFill="1" applyBorder="1" applyAlignment="1" applyProtection="1">
      <alignment horizontal="center" vertical="center"/>
      <protection/>
    </xf>
    <xf numFmtId="0" fontId="18" fillId="0" borderId="16" xfId="53" applyNumberFormat="1" applyFont="1" applyFill="1" applyBorder="1" applyAlignment="1" applyProtection="1">
      <alignment horizontal="center" vertical="center"/>
      <protection/>
    </xf>
    <xf numFmtId="0" fontId="18" fillId="0" borderId="21" xfId="53" applyNumberFormat="1" applyFont="1" applyFill="1" applyBorder="1" applyAlignment="1" applyProtection="1">
      <alignment horizontal="center" vertical="center"/>
      <protection/>
    </xf>
    <xf numFmtId="0" fontId="18" fillId="0" borderId="22" xfId="53" applyNumberFormat="1" applyFont="1" applyFill="1" applyBorder="1" applyAlignment="1" applyProtection="1">
      <alignment horizontal="center" vertical="center"/>
      <protection/>
    </xf>
    <xf numFmtId="0" fontId="18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23" xfId="53" applyNumberFormat="1" applyFont="1" applyFill="1" applyBorder="1" applyAlignment="1" applyProtection="1">
      <alignment horizontal="center" vertical="center"/>
      <protection/>
    </xf>
    <xf numFmtId="0" fontId="18" fillId="0" borderId="24" xfId="53" applyNumberFormat="1" applyFont="1" applyFill="1" applyBorder="1" applyAlignment="1" applyProtection="1">
      <alignment horizontal="center" vertical="center"/>
      <protection/>
    </xf>
    <xf numFmtId="0" fontId="18" fillId="0" borderId="12" xfId="53" applyNumberFormat="1" applyFont="1" applyFill="1" applyBorder="1" applyAlignment="1" applyProtection="1">
      <alignment horizontal="center" vertical="center"/>
      <protection/>
    </xf>
    <xf numFmtId="0" fontId="18" fillId="0" borderId="25" xfId="53" applyNumberFormat="1" applyFont="1" applyFill="1" applyBorder="1" applyAlignment="1" applyProtection="1">
      <alignment horizontal="center" vertical="center"/>
      <protection/>
    </xf>
    <xf numFmtId="0" fontId="18" fillId="0" borderId="17" xfId="53" applyNumberFormat="1" applyFont="1" applyFill="1" applyBorder="1" applyAlignment="1" applyProtection="1">
      <alignment horizontal="center" vertical="top" wrapText="1"/>
      <protection/>
    </xf>
    <xf numFmtId="0" fontId="18" fillId="0" borderId="18" xfId="53" applyNumberFormat="1" applyFont="1" applyFill="1" applyBorder="1" applyAlignment="1" applyProtection="1">
      <alignment horizontal="center" vertical="top" wrapText="1"/>
      <protection/>
    </xf>
    <xf numFmtId="0" fontId="18" fillId="0" borderId="19" xfId="53" applyNumberFormat="1" applyFont="1" applyFill="1" applyBorder="1" applyAlignment="1" applyProtection="1">
      <alignment horizontal="center" vertical="top" wrapText="1"/>
      <protection/>
    </xf>
    <xf numFmtId="0" fontId="11" fillId="0" borderId="13" xfId="53" applyNumberFormat="1" applyFont="1" applyFill="1" applyBorder="1" applyAlignment="1" applyProtection="1">
      <alignment horizontal="center" vertical="top"/>
      <protection/>
    </xf>
    <xf numFmtId="0" fontId="7" fillId="0" borderId="11" xfId="55" applyFont="1" applyBorder="1" applyAlignment="1">
      <alignment horizontal="left" wrapText="1"/>
      <protection/>
    </xf>
    <xf numFmtId="0" fontId="7" fillId="0" borderId="13" xfId="55" applyFont="1" applyBorder="1" applyAlignment="1">
      <alignment horizontal="left" wrapText="1"/>
      <protection/>
    </xf>
    <xf numFmtId="0" fontId="7" fillId="0" borderId="14" xfId="55" applyFont="1" applyBorder="1" applyAlignment="1">
      <alignment horizontal="left" wrapText="1"/>
      <protection/>
    </xf>
    <xf numFmtId="0" fontId="18" fillId="0" borderId="16" xfId="53" applyNumberFormat="1" applyFont="1" applyFill="1" applyBorder="1" applyAlignment="1" applyProtection="1">
      <alignment horizontal="center" vertical="top"/>
      <protection/>
    </xf>
    <xf numFmtId="0" fontId="18" fillId="0" borderId="16" xfId="53" applyNumberFormat="1" applyFont="1" applyFill="1" applyBorder="1" applyAlignment="1" applyProtection="1">
      <alignment horizontal="center"/>
      <protection/>
    </xf>
    <xf numFmtId="0" fontId="10" fillId="0" borderId="0" xfId="56" applyFont="1" applyBorder="1" applyAlignment="1">
      <alignment horizontal="left" wrapText="1"/>
      <protection/>
    </xf>
    <xf numFmtId="0" fontId="3" fillId="0" borderId="10" xfId="56" applyFont="1" applyBorder="1" applyAlignment="1">
      <alignment horizontal="center" wrapText="1"/>
      <protection/>
    </xf>
    <xf numFmtId="0" fontId="4" fillId="0" borderId="10" xfId="56" applyFont="1" applyBorder="1" applyAlignment="1">
      <alignment horizontal="center" wrapText="1"/>
      <protection/>
    </xf>
    <xf numFmtId="0" fontId="3" fillId="0" borderId="22" xfId="56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Alignment="1">
      <alignment horizontal="center"/>
      <protection/>
    </xf>
    <xf numFmtId="0" fontId="8" fillId="33" borderId="0" xfId="56" applyFont="1" applyFill="1" applyAlignment="1">
      <alignment horizontal="center" wrapText="1"/>
      <protection/>
    </xf>
    <xf numFmtId="4" fontId="8" fillId="0" borderId="11" xfId="56" applyNumberFormat="1" applyFont="1" applyBorder="1" applyAlignment="1">
      <alignment horizontal="center"/>
      <protection/>
    </xf>
    <xf numFmtId="0" fontId="8" fillId="0" borderId="14" xfId="56" applyFont="1" applyBorder="1" applyAlignment="1">
      <alignment horizontal="center"/>
      <protection/>
    </xf>
    <xf numFmtId="4" fontId="3" fillId="0" borderId="10" xfId="56" applyNumberFormat="1" applyFont="1" applyBorder="1" applyAlignment="1">
      <alignment horizontal="center" wrapText="1"/>
      <protection/>
    </xf>
    <xf numFmtId="4" fontId="3" fillId="0" borderId="11" xfId="56" applyNumberFormat="1" applyFont="1" applyBorder="1" applyAlignment="1">
      <alignment horizontal="center" wrapText="1"/>
      <protection/>
    </xf>
    <xf numFmtId="4" fontId="3" fillId="0" borderId="14" xfId="56" applyNumberFormat="1" applyFont="1" applyBorder="1" applyAlignment="1">
      <alignment horizontal="center" wrapText="1"/>
      <protection/>
    </xf>
    <xf numFmtId="4" fontId="8" fillId="0" borderId="10" xfId="56" applyNumberFormat="1" applyFont="1" applyBorder="1" applyAlignment="1">
      <alignment horizontal="center" wrapText="1"/>
      <protection/>
    </xf>
    <xf numFmtId="0" fontId="8" fillId="33" borderId="0" xfId="56" applyFont="1" applyFill="1" applyAlignment="1">
      <alignment horizontal="center"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center" vertical="center" wrapText="1"/>
      <protection/>
    </xf>
    <xf numFmtId="4" fontId="9" fillId="0" borderId="10" xfId="56" applyNumberFormat="1" applyFont="1" applyBorder="1" applyAlignment="1">
      <alignment horizontal="center" wrapText="1"/>
      <protection/>
    </xf>
    <xf numFmtId="0" fontId="10" fillId="0" borderId="0" xfId="56" applyFont="1" applyBorder="1" applyAlignment="1">
      <alignment horizontal="center" wrapText="1"/>
      <protection/>
    </xf>
    <xf numFmtId="0" fontId="3" fillId="0" borderId="0" xfId="56" applyFont="1" applyAlignment="1">
      <alignment horizontal="center" vertical="center"/>
      <protection/>
    </xf>
    <xf numFmtId="4" fontId="5" fillId="0" borderId="10" xfId="56" applyNumberFormat="1" applyFont="1" applyBorder="1" applyAlignment="1">
      <alignment horizontal="center" wrapText="1"/>
      <protection/>
    </xf>
    <xf numFmtId="4" fontId="63" fillId="0" borderId="11" xfId="56" applyNumberFormat="1" applyFont="1" applyBorder="1" applyAlignment="1">
      <alignment horizontal="center" wrapText="1"/>
      <protection/>
    </xf>
    <xf numFmtId="4" fontId="63" fillId="0" borderId="14" xfId="56" applyNumberFormat="1" applyFont="1" applyBorder="1" applyAlignment="1">
      <alignment horizontal="center" wrapText="1"/>
      <protection/>
    </xf>
    <xf numFmtId="4" fontId="63" fillId="0" borderId="10" xfId="56" applyNumberFormat="1" applyFont="1" applyBorder="1" applyAlignment="1">
      <alignment horizontal="center" wrapText="1"/>
      <protection/>
    </xf>
    <xf numFmtId="4" fontId="63" fillId="0" borderId="10" xfId="56" applyNumberFormat="1" applyFont="1" applyFill="1" applyBorder="1" applyAlignment="1">
      <alignment horizontal="center" wrapText="1"/>
      <protection/>
    </xf>
    <xf numFmtId="4" fontId="63" fillId="0" borderId="10" xfId="56" applyNumberFormat="1" applyFont="1" applyBorder="1" applyAlignment="1">
      <alignment horizontal="center"/>
      <protection/>
    </xf>
    <xf numFmtId="4" fontId="64" fillId="0" borderId="11" xfId="56" applyNumberFormat="1" applyFont="1" applyBorder="1" applyAlignment="1">
      <alignment horizontal="center" wrapText="1"/>
      <protection/>
    </xf>
    <xf numFmtId="4" fontId="64" fillId="0" borderId="14" xfId="56" applyNumberFormat="1" applyFont="1" applyBorder="1" applyAlignment="1">
      <alignment horizontal="center" wrapText="1"/>
      <protection/>
    </xf>
    <xf numFmtId="4" fontId="65" fillId="0" borderId="10" xfId="56" applyNumberFormat="1" applyFont="1" applyBorder="1" applyAlignment="1">
      <alignment horizontal="center" wrapText="1"/>
      <protection/>
    </xf>
    <xf numFmtId="4" fontId="65" fillId="0" borderId="10" xfId="56" applyNumberFormat="1" applyFont="1" applyBorder="1" applyAlignment="1">
      <alignment horizontal="center"/>
      <protection/>
    </xf>
    <xf numFmtId="0" fontId="4" fillId="0" borderId="11" xfId="56" applyNumberFormat="1" applyFont="1" applyBorder="1" applyAlignment="1">
      <alignment wrapText="1"/>
      <protection/>
    </xf>
    <xf numFmtId="4" fontId="63" fillId="0" borderId="10" xfId="56" applyNumberFormat="1" applyFont="1" applyBorder="1">
      <alignment/>
      <protection/>
    </xf>
    <xf numFmtId="0" fontId="8" fillId="0" borderId="0" xfId="56" applyFont="1" applyBorder="1" applyAlignment="1">
      <alignment horizontal="left" wrapText="1"/>
      <protection/>
    </xf>
    <xf numFmtId="4" fontId="8" fillId="0" borderId="0" xfId="56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.сад №12013" xfId="55"/>
    <cellStyle name="Обычный_д.сад огонек 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Budg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4"/>
  <sheetViews>
    <sheetView tabSelected="1" zoomScale="120" zoomScaleNormal="120" workbookViewId="0" topLeftCell="A65">
      <selection activeCell="A65" sqref="A1:IV16384"/>
    </sheetView>
  </sheetViews>
  <sheetFormatPr defaultColWidth="9.140625" defaultRowHeight="12.75"/>
  <cols>
    <col min="1" max="1" width="8.57421875" style="80" customWidth="1"/>
    <col min="2" max="2" width="15.28125" style="80" customWidth="1"/>
    <col min="3" max="3" width="18.140625" style="80" customWidth="1"/>
    <col min="4" max="4" width="8.7109375" style="80" customWidth="1"/>
    <col min="5" max="5" width="4.8515625" style="80" customWidth="1"/>
    <col min="6" max="6" width="5.28125" style="80" customWidth="1"/>
    <col min="7" max="7" width="8.8515625" style="80" customWidth="1"/>
    <col min="8" max="9" width="6.7109375" style="80" customWidth="1"/>
    <col min="10" max="10" width="10.421875" style="80" customWidth="1"/>
    <col min="11" max="11" width="5.7109375" style="80" customWidth="1"/>
    <col min="12" max="12" width="7.8515625" style="80" customWidth="1"/>
    <col min="13" max="13" width="8.8515625" style="80" customWidth="1"/>
    <col min="14" max="14" width="5.140625" style="80" customWidth="1"/>
    <col min="15" max="15" width="5.7109375" style="80" customWidth="1"/>
    <col min="16" max="16" width="8.8515625" style="80" customWidth="1"/>
    <col min="17" max="17" width="5.140625" style="80" customWidth="1"/>
    <col min="18" max="18" width="5.28125" style="80" customWidth="1"/>
    <col min="19" max="16384" width="9.140625" style="80" customWidth="1"/>
  </cols>
  <sheetData>
    <row r="1" ht="11.25">
      <c r="K1" s="81" t="s">
        <v>76</v>
      </c>
    </row>
    <row r="2" spans="9:15" ht="32.25" customHeight="1">
      <c r="I2" s="197" t="s">
        <v>77</v>
      </c>
      <c r="J2" s="197"/>
      <c r="K2" s="197"/>
      <c r="L2" s="197"/>
      <c r="M2" s="197"/>
      <c r="N2" s="197"/>
      <c r="O2" s="82"/>
    </row>
    <row r="4" spans="9:14" ht="12.75">
      <c r="I4" s="198" t="s">
        <v>3</v>
      </c>
      <c r="J4" s="198"/>
      <c r="K4" s="198"/>
      <c r="L4" s="198"/>
      <c r="M4" s="198"/>
      <c r="N4" s="198"/>
    </row>
    <row r="5" spans="9:14" ht="12">
      <c r="I5" s="83" t="s">
        <v>59</v>
      </c>
      <c r="J5" s="84"/>
      <c r="K5" s="84"/>
      <c r="L5" s="85"/>
      <c r="M5" s="85"/>
      <c r="N5" s="85"/>
    </row>
    <row r="6" spans="9:14" ht="11.25">
      <c r="I6" s="199" t="s">
        <v>78</v>
      </c>
      <c r="J6" s="199"/>
      <c r="K6" s="199"/>
      <c r="L6" s="199"/>
      <c r="M6" s="199"/>
      <c r="N6" s="199"/>
    </row>
    <row r="7" spans="9:14" ht="12">
      <c r="I7" s="83" t="s">
        <v>45</v>
      </c>
      <c r="J7" s="84"/>
      <c r="K7" s="84"/>
      <c r="L7" s="85"/>
      <c r="M7" s="85"/>
      <c r="N7" s="85"/>
    </row>
    <row r="8" spans="9:14" ht="21.75" customHeight="1">
      <c r="I8" s="200" t="s">
        <v>79</v>
      </c>
      <c r="J8" s="200"/>
      <c r="K8" s="200"/>
      <c r="L8" s="200"/>
      <c r="M8" s="200"/>
      <c r="N8" s="200"/>
    </row>
    <row r="10" spans="9:14" ht="12">
      <c r="I10" s="86"/>
      <c r="J10" s="87"/>
      <c r="K10" s="88"/>
      <c r="L10" s="201" t="s">
        <v>119</v>
      </c>
      <c r="M10" s="201"/>
      <c r="N10" s="201"/>
    </row>
    <row r="11" spans="9:14" ht="11.25" customHeight="1">
      <c r="I11" s="199" t="s">
        <v>80</v>
      </c>
      <c r="J11" s="199"/>
      <c r="K11" s="199"/>
      <c r="L11" s="200" t="s">
        <v>81</v>
      </c>
      <c r="M11" s="200"/>
      <c r="N11" s="200"/>
    </row>
    <row r="13" spans="9:12" ht="12">
      <c r="I13" s="86" t="s">
        <v>82</v>
      </c>
      <c r="J13" s="87"/>
      <c r="K13" s="88"/>
      <c r="L13" s="141" t="s">
        <v>83</v>
      </c>
    </row>
    <row r="17" spans="1:14" s="2" customFormat="1" ht="12">
      <c r="A17" s="202" t="s">
        <v>265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89"/>
      <c r="M17" s="203" t="s">
        <v>84</v>
      </c>
      <c r="N17" s="203"/>
    </row>
    <row r="18" spans="1:14" s="2" customFormat="1" ht="12" customHeight="1">
      <c r="A18" s="204" t="s">
        <v>266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3" t="s">
        <v>85</v>
      </c>
      <c r="M18" s="205">
        <v>501012</v>
      </c>
      <c r="N18" s="206"/>
    </row>
    <row r="19" spans="1:14" ht="11.25" customHeight="1">
      <c r="A19" s="207" t="s">
        <v>267</v>
      </c>
      <c r="B19" s="207"/>
      <c r="C19" s="207"/>
      <c r="D19" s="207"/>
      <c r="E19" s="207"/>
      <c r="F19" s="207"/>
      <c r="G19" s="207"/>
      <c r="H19" s="207"/>
      <c r="I19" s="207"/>
      <c r="J19" s="207"/>
      <c r="L19" s="90" t="s">
        <v>4</v>
      </c>
      <c r="M19" s="208">
        <v>45289</v>
      </c>
      <c r="N19" s="209"/>
    </row>
    <row r="20" spans="11:14" ht="11.25">
      <c r="K20" s="91" t="s">
        <v>86</v>
      </c>
      <c r="M20" s="210"/>
      <c r="N20" s="209"/>
    </row>
    <row r="21" spans="1:14" ht="11.25">
      <c r="A21" s="1" t="s">
        <v>5</v>
      </c>
      <c r="E21" s="92" t="s">
        <v>218</v>
      </c>
      <c r="F21" s="93"/>
      <c r="G21" s="93"/>
      <c r="H21" s="93"/>
      <c r="I21" s="93"/>
      <c r="J21" s="93"/>
      <c r="K21" s="91" t="s">
        <v>86</v>
      </c>
      <c r="L21" s="91"/>
      <c r="M21" s="210"/>
      <c r="N21" s="209"/>
    </row>
    <row r="22" spans="1:14" ht="25.5" customHeight="1">
      <c r="A22" s="1" t="s">
        <v>6</v>
      </c>
      <c r="E22" s="211" t="s">
        <v>45</v>
      </c>
      <c r="F22" s="211"/>
      <c r="G22" s="211"/>
      <c r="H22" s="211"/>
      <c r="I22" s="211"/>
      <c r="J22" s="211"/>
      <c r="K22" s="91" t="s">
        <v>87</v>
      </c>
      <c r="L22" s="91"/>
      <c r="M22" s="210"/>
      <c r="N22" s="209"/>
    </row>
    <row r="23" spans="1:14" ht="26.25" customHeight="1">
      <c r="A23" s="1" t="s">
        <v>7</v>
      </c>
      <c r="F23" s="212" t="s">
        <v>45</v>
      </c>
      <c r="G23" s="212"/>
      <c r="H23" s="212"/>
      <c r="I23" s="212"/>
      <c r="J23" s="212"/>
      <c r="K23" s="91" t="s">
        <v>88</v>
      </c>
      <c r="L23" s="90"/>
      <c r="M23" s="210"/>
      <c r="N23" s="209"/>
    </row>
    <row r="24" spans="1:14" ht="11.25">
      <c r="A24" s="1" t="s">
        <v>8</v>
      </c>
      <c r="D24" s="92" t="s">
        <v>89</v>
      </c>
      <c r="E24" s="93"/>
      <c r="F24" s="93"/>
      <c r="G24" s="93"/>
      <c r="H24" s="93"/>
      <c r="I24" s="94"/>
      <c r="K24" s="91"/>
      <c r="L24" s="90" t="s">
        <v>11</v>
      </c>
      <c r="M24" s="210">
        <v>383</v>
      </c>
      <c r="N24" s="209"/>
    </row>
    <row r="25" spans="1:4" ht="11.25">
      <c r="A25" s="1" t="s">
        <v>9</v>
      </c>
      <c r="D25" s="95" t="s">
        <v>10</v>
      </c>
    </row>
    <row r="28" spans="1:14" ht="11.25">
      <c r="A28" s="213" t="s">
        <v>90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30" spans="2:15" s="91" customFormat="1" ht="20.25" customHeight="1">
      <c r="B30" s="214" t="s">
        <v>91</v>
      </c>
      <c r="C30" s="214"/>
      <c r="D30" s="214"/>
      <c r="E30" s="214"/>
      <c r="F30" s="215" t="s">
        <v>92</v>
      </c>
      <c r="G30" s="218" t="s">
        <v>93</v>
      </c>
      <c r="H30" s="218"/>
      <c r="I30" s="218"/>
      <c r="J30" s="218"/>
      <c r="K30" s="218"/>
      <c r="L30" s="218"/>
      <c r="M30" s="218"/>
      <c r="N30" s="218"/>
      <c r="O30" s="218"/>
    </row>
    <row r="31" spans="2:15" s="91" customFormat="1" ht="22.5" customHeight="1">
      <c r="B31" s="215" t="s">
        <v>94</v>
      </c>
      <c r="C31" s="215" t="s">
        <v>95</v>
      </c>
      <c r="D31" s="215" t="s">
        <v>96</v>
      </c>
      <c r="E31" s="215" t="s">
        <v>97</v>
      </c>
      <c r="F31" s="216"/>
      <c r="G31" s="219" t="s">
        <v>268</v>
      </c>
      <c r="H31" s="220"/>
      <c r="I31" s="221"/>
      <c r="J31" s="219" t="s">
        <v>269</v>
      </c>
      <c r="K31" s="220"/>
      <c r="L31" s="221"/>
      <c r="M31" s="214" t="s">
        <v>270</v>
      </c>
      <c r="N31" s="214"/>
      <c r="O31" s="214"/>
    </row>
    <row r="32" spans="2:15" s="91" customFormat="1" ht="39">
      <c r="B32" s="217"/>
      <c r="C32" s="217"/>
      <c r="D32" s="217"/>
      <c r="E32" s="217"/>
      <c r="F32" s="217"/>
      <c r="G32" s="128" t="s">
        <v>98</v>
      </c>
      <c r="H32" s="128" t="s">
        <v>14</v>
      </c>
      <c r="I32" s="128" t="s">
        <v>99</v>
      </c>
      <c r="J32" s="128" t="s">
        <v>98</v>
      </c>
      <c r="K32" s="128" t="s">
        <v>14</v>
      </c>
      <c r="L32" s="128" t="s">
        <v>99</v>
      </c>
      <c r="M32" s="128" t="s">
        <v>98</v>
      </c>
      <c r="N32" s="128" t="s">
        <v>14</v>
      </c>
      <c r="O32" s="128" t="s">
        <v>99</v>
      </c>
    </row>
    <row r="33" spans="2:15" ht="11.25">
      <c r="B33" s="96">
        <v>1</v>
      </c>
      <c r="C33" s="96">
        <v>2</v>
      </c>
      <c r="D33" s="96">
        <v>3</v>
      </c>
      <c r="E33" s="96">
        <v>4</v>
      </c>
      <c r="F33" s="96">
        <f aca="true" t="shared" si="0" ref="F33:O33">E33+1</f>
        <v>5</v>
      </c>
      <c r="G33" s="96">
        <f t="shared" si="0"/>
        <v>6</v>
      </c>
      <c r="H33" s="96">
        <f t="shared" si="0"/>
        <v>7</v>
      </c>
      <c r="I33" s="96">
        <f t="shared" si="0"/>
        <v>8</v>
      </c>
      <c r="J33" s="96">
        <f t="shared" si="0"/>
        <v>9</v>
      </c>
      <c r="K33" s="96">
        <f t="shared" si="0"/>
        <v>10</v>
      </c>
      <c r="L33" s="96">
        <f t="shared" si="0"/>
        <v>11</v>
      </c>
      <c r="M33" s="96">
        <f t="shared" si="0"/>
        <v>12</v>
      </c>
      <c r="N33" s="96">
        <f t="shared" si="0"/>
        <v>13</v>
      </c>
      <c r="O33" s="96">
        <f t="shared" si="0"/>
        <v>14</v>
      </c>
    </row>
    <row r="34" spans="2:15" s="130" customFormat="1" ht="11.25">
      <c r="B34" s="97">
        <v>7</v>
      </c>
      <c r="C34" s="97"/>
      <c r="D34" s="64"/>
      <c r="E34" s="98"/>
      <c r="F34" s="98"/>
      <c r="G34" s="166">
        <f>G35+G46+G73+G78</f>
        <v>10495050.4</v>
      </c>
      <c r="H34" s="99">
        <f>H35+H46+H73+H78</f>
        <v>0</v>
      </c>
      <c r="I34" s="99">
        <f>I35+I46+I73+I78</f>
        <v>0</v>
      </c>
      <c r="J34" s="99">
        <f>J35+J46+J73+J78</f>
        <v>8160897.55</v>
      </c>
      <c r="K34" s="99">
        <f>K35+K46+K73+K78</f>
        <v>0</v>
      </c>
      <c r="L34" s="99">
        <f>L35+L46+L73+L78</f>
        <v>0</v>
      </c>
      <c r="M34" s="99">
        <f>M35+M46+M73+M78</f>
        <v>8298259</v>
      </c>
      <c r="N34" s="99">
        <f>N35+N46+N73+N78</f>
        <v>0</v>
      </c>
      <c r="O34" s="99">
        <f>O35+O46+O73+O78</f>
        <v>0</v>
      </c>
    </row>
    <row r="35" spans="2:15" s="130" customFormat="1" ht="11.25">
      <c r="B35" s="97">
        <v>7</v>
      </c>
      <c r="C35" s="97">
        <v>1</v>
      </c>
      <c r="D35" s="64"/>
      <c r="E35" s="98"/>
      <c r="F35" s="98"/>
      <c r="G35" s="171">
        <f>G36</f>
        <v>1300181</v>
      </c>
      <c r="H35" s="171">
        <f aca="true" t="shared" si="1" ref="H35:O35">H36</f>
        <v>0</v>
      </c>
      <c r="I35" s="171">
        <f t="shared" si="1"/>
        <v>0</v>
      </c>
      <c r="J35" s="171">
        <f t="shared" si="1"/>
        <v>1322188</v>
      </c>
      <c r="K35" s="171">
        <f t="shared" si="1"/>
        <v>0</v>
      </c>
      <c r="L35" s="171">
        <f t="shared" si="1"/>
        <v>0</v>
      </c>
      <c r="M35" s="171">
        <f t="shared" si="1"/>
        <v>1329588</v>
      </c>
      <c r="N35" s="171">
        <f t="shared" si="1"/>
        <v>0</v>
      </c>
      <c r="O35" s="171">
        <f t="shared" si="1"/>
        <v>0</v>
      </c>
    </row>
    <row r="36" spans="2:15" s="130" customFormat="1" ht="11.25">
      <c r="B36" s="97">
        <v>7</v>
      </c>
      <c r="C36" s="97">
        <v>1</v>
      </c>
      <c r="D36" s="64" t="s">
        <v>173</v>
      </c>
      <c r="E36" s="98"/>
      <c r="F36" s="98"/>
      <c r="G36" s="166">
        <f aca="true" t="shared" si="2" ref="G36:O36">G37+G40+G42</f>
        <v>1300181</v>
      </c>
      <c r="H36" s="166">
        <f t="shared" si="2"/>
        <v>0</v>
      </c>
      <c r="I36" s="166">
        <f t="shared" si="2"/>
        <v>0</v>
      </c>
      <c r="J36" s="166">
        <f t="shared" si="2"/>
        <v>1322188</v>
      </c>
      <c r="K36" s="166">
        <f t="shared" si="2"/>
        <v>0</v>
      </c>
      <c r="L36" s="166">
        <f t="shared" si="2"/>
        <v>0</v>
      </c>
      <c r="M36" s="166">
        <f t="shared" si="2"/>
        <v>1329588</v>
      </c>
      <c r="N36" s="166">
        <f t="shared" si="2"/>
        <v>0</v>
      </c>
      <c r="O36" s="166">
        <f t="shared" si="2"/>
        <v>0</v>
      </c>
    </row>
    <row r="37" spans="2:15" s="131" customFormat="1" ht="10.5">
      <c r="B37" s="100">
        <v>7</v>
      </c>
      <c r="C37" s="100">
        <v>1</v>
      </c>
      <c r="D37" s="67" t="s">
        <v>160</v>
      </c>
      <c r="E37" s="101"/>
      <c r="F37" s="101"/>
      <c r="G37" s="102">
        <f>G38+G39</f>
        <v>99371</v>
      </c>
      <c r="H37" s="102">
        <f aca="true" t="shared" si="3" ref="H37:O37">H38+H39</f>
        <v>0</v>
      </c>
      <c r="I37" s="102">
        <f t="shared" si="3"/>
        <v>0</v>
      </c>
      <c r="J37" s="102">
        <f t="shared" si="3"/>
        <v>130000</v>
      </c>
      <c r="K37" s="102">
        <f t="shared" si="3"/>
        <v>0</v>
      </c>
      <c r="L37" s="102">
        <f t="shared" si="3"/>
        <v>0</v>
      </c>
      <c r="M37" s="102">
        <f t="shared" si="3"/>
        <v>130000</v>
      </c>
      <c r="N37" s="102">
        <f t="shared" si="3"/>
        <v>0</v>
      </c>
      <c r="O37" s="102">
        <f t="shared" si="3"/>
        <v>0</v>
      </c>
    </row>
    <row r="38" spans="2:15" ht="11.25">
      <c r="B38" s="103">
        <v>7</v>
      </c>
      <c r="C38" s="103">
        <v>1</v>
      </c>
      <c r="D38" s="71" t="s">
        <v>160</v>
      </c>
      <c r="E38" s="104">
        <v>110</v>
      </c>
      <c r="F38" s="104">
        <v>210</v>
      </c>
      <c r="G38" s="170">
        <f>J99</f>
        <v>96371</v>
      </c>
      <c r="H38" s="170">
        <f aca="true" t="shared" si="4" ref="H38:O38">K99</f>
        <v>0</v>
      </c>
      <c r="I38" s="170">
        <f t="shared" si="4"/>
        <v>0</v>
      </c>
      <c r="J38" s="170">
        <f t="shared" si="4"/>
        <v>130000</v>
      </c>
      <c r="K38" s="170">
        <f t="shared" si="4"/>
        <v>0</v>
      </c>
      <c r="L38" s="170">
        <f t="shared" si="4"/>
        <v>0</v>
      </c>
      <c r="M38" s="170">
        <f t="shared" si="4"/>
        <v>130000</v>
      </c>
      <c r="N38" s="170">
        <f t="shared" si="4"/>
        <v>0</v>
      </c>
      <c r="O38" s="170">
        <f t="shared" si="4"/>
        <v>0</v>
      </c>
    </row>
    <row r="39" spans="2:15" ht="11.25">
      <c r="B39" s="103">
        <v>7</v>
      </c>
      <c r="C39" s="103">
        <v>1</v>
      </c>
      <c r="D39" s="71" t="s">
        <v>160</v>
      </c>
      <c r="E39" s="104">
        <v>240</v>
      </c>
      <c r="F39" s="104">
        <v>300</v>
      </c>
      <c r="G39" s="170">
        <f>J102</f>
        <v>3000</v>
      </c>
      <c r="H39" s="170">
        <f aca="true" t="shared" si="5" ref="H39:O39">K102</f>
        <v>0</v>
      </c>
      <c r="I39" s="170">
        <f t="shared" si="5"/>
        <v>0</v>
      </c>
      <c r="J39" s="170">
        <f t="shared" si="5"/>
        <v>0</v>
      </c>
      <c r="K39" s="170">
        <f t="shared" si="5"/>
        <v>0</v>
      </c>
      <c r="L39" s="170">
        <f t="shared" si="5"/>
        <v>0</v>
      </c>
      <c r="M39" s="170">
        <f t="shared" si="5"/>
        <v>0</v>
      </c>
      <c r="N39" s="170">
        <f t="shared" si="5"/>
        <v>0</v>
      </c>
      <c r="O39" s="170">
        <f t="shared" si="5"/>
        <v>0</v>
      </c>
    </row>
    <row r="40" spans="2:15" s="131" customFormat="1" ht="10.5">
      <c r="B40" s="100">
        <v>7</v>
      </c>
      <c r="C40" s="100">
        <v>1</v>
      </c>
      <c r="D40" s="67" t="s">
        <v>162</v>
      </c>
      <c r="E40" s="101"/>
      <c r="F40" s="101"/>
      <c r="G40" s="167">
        <f>G41</f>
        <v>223146</v>
      </c>
      <c r="H40" s="167">
        <f aca="true" t="shared" si="6" ref="H40:O40">H41</f>
        <v>0</v>
      </c>
      <c r="I40" s="167">
        <f t="shared" si="6"/>
        <v>0</v>
      </c>
      <c r="J40" s="167">
        <f t="shared" si="6"/>
        <v>230486</v>
      </c>
      <c r="K40" s="167">
        <f t="shared" si="6"/>
        <v>0</v>
      </c>
      <c r="L40" s="167">
        <f t="shared" si="6"/>
        <v>0</v>
      </c>
      <c r="M40" s="167">
        <f t="shared" si="6"/>
        <v>237886</v>
      </c>
      <c r="N40" s="167">
        <f t="shared" si="6"/>
        <v>0</v>
      </c>
      <c r="O40" s="167">
        <f t="shared" si="6"/>
        <v>0</v>
      </c>
    </row>
    <row r="41" spans="2:15" ht="11.25">
      <c r="B41" s="70">
        <v>7</v>
      </c>
      <c r="C41" s="70">
        <v>1</v>
      </c>
      <c r="D41" s="71" t="s">
        <v>162</v>
      </c>
      <c r="E41" s="104">
        <v>240</v>
      </c>
      <c r="F41" s="104">
        <v>220</v>
      </c>
      <c r="G41" s="170">
        <f>J106</f>
        <v>223146</v>
      </c>
      <c r="H41" s="105">
        <f aca="true" t="shared" si="7" ref="H41:O41">K106</f>
        <v>0</v>
      </c>
      <c r="I41" s="105">
        <f t="shared" si="7"/>
        <v>0</v>
      </c>
      <c r="J41" s="105">
        <f t="shared" si="7"/>
        <v>230486</v>
      </c>
      <c r="K41" s="105">
        <f t="shared" si="7"/>
        <v>0</v>
      </c>
      <c r="L41" s="105">
        <f t="shared" si="7"/>
        <v>0</v>
      </c>
      <c r="M41" s="105">
        <f t="shared" si="7"/>
        <v>237886</v>
      </c>
      <c r="N41" s="105">
        <f t="shared" si="7"/>
        <v>0</v>
      </c>
      <c r="O41" s="105">
        <f t="shared" si="7"/>
        <v>0</v>
      </c>
    </row>
    <row r="42" spans="2:15" ht="11.25">
      <c r="B42" s="66">
        <v>7</v>
      </c>
      <c r="C42" s="66">
        <v>1</v>
      </c>
      <c r="D42" s="67" t="s">
        <v>164</v>
      </c>
      <c r="E42" s="104"/>
      <c r="F42" s="104"/>
      <c r="G42" s="102">
        <f>G43+G44+G45</f>
        <v>977664</v>
      </c>
      <c r="H42" s="102">
        <f aca="true" t="shared" si="8" ref="H42:O42">H43+H44+H45</f>
        <v>0</v>
      </c>
      <c r="I42" s="102">
        <f t="shared" si="8"/>
        <v>0</v>
      </c>
      <c r="J42" s="102">
        <f t="shared" si="8"/>
        <v>961702</v>
      </c>
      <c r="K42" s="102">
        <f t="shared" si="8"/>
        <v>0</v>
      </c>
      <c r="L42" s="102">
        <f t="shared" si="8"/>
        <v>0</v>
      </c>
      <c r="M42" s="102">
        <f t="shared" si="8"/>
        <v>961702</v>
      </c>
      <c r="N42" s="102">
        <f t="shared" si="8"/>
        <v>0</v>
      </c>
      <c r="O42" s="102">
        <f t="shared" si="8"/>
        <v>0</v>
      </c>
    </row>
    <row r="43" spans="2:15" ht="11.25">
      <c r="B43" s="70">
        <v>7</v>
      </c>
      <c r="C43" s="70">
        <v>1</v>
      </c>
      <c r="D43" s="71" t="s">
        <v>165</v>
      </c>
      <c r="E43" s="104">
        <v>110</v>
      </c>
      <c r="F43" s="104">
        <v>210</v>
      </c>
      <c r="G43" s="105">
        <f>J110</f>
        <v>730495</v>
      </c>
      <c r="H43" s="105">
        <f aca="true" t="shared" si="9" ref="H43:O43">K110</f>
        <v>0</v>
      </c>
      <c r="I43" s="105">
        <f t="shared" si="9"/>
        <v>0</v>
      </c>
      <c r="J43" s="105">
        <f t="shared" si="9"/>
        <v>714533</v>
      </c>
      <c r="K43" s="105">
        <f t="shared" si="9"/>
        <v>0</v>
      </c>
      <c r="L43" s="105">
        <f t="shared" si="9"/>
        <v>0</v>
      </c>
      <c r="M43" s="105">
        <f t="shared" si="9"/>
        <v>714533</v>
      </c>
      <c r="N43" s="105">
        <f t="shared" si="9"/>
        <v>0</v>
      </c>
      <c r="O43" s="105">
        <f t="shared" si="9"/>
        <v>0</v>
      </c>
    </row>
    <row r="44" spans="2:15" ht="11.25">
      <c r="B44" s="70">
        <v>7</v>
      </c>
      <c r="C44" s="70">
        <v>1</v>
      </c>
      <c r="D44" s="71" t="s">
        <v>168</v>
      </c>
      <c r="E44" s="104">
        <v>110</v>
      </c>
      <c r="F44" s="104">
        <v>210</v>
      </c>
      <c r="G44" s="105">
        <f>J116</f>
        <v>244572</v>
      </c>
      <c r="H44" s="105">
        <f aca="true" t="shared" si="10" ref="H44:O44">K116</f>
        <v>0</v>
      </c>
      <c r="I44" s="105">
        <f t="shared" si="10"/>
        <v>0</v>
      </c>
      <c r="J44" s="105">
        <f t="shared" si="10"/>
        <v>244572</v>
      </c>
      <c r="K44" s="105">
        <f t="shared" si="10"/>
        <v>0</v>
      </c>
      <c r="L44" s="105">
        <f t="shared" si="10"/>
        <v>0</v>
      </c>
      <c r="M44" s="105">
        <f t="shared" si="10"/>
        <v>244572</v>
      </c>
      <c r="N44" s="105">
        <f t="shared" si="10"/>
        <v>0</v>
      </c>
      <c r="O44" s="105">
        <f t="shared" si="10"/>
        <v>0</v>
      </c>
    </row>
    <row r="45" spans="2:15" ht="11.25">
      <c r="B45" s="70">
        <v>7</v>
      </c>
      <c r="C45" s="70">
        <v>1</v>
      </c>
      <c r="D45" s="71" t="s">
        <v>170</v>
      </c>
      <c r="E45" s="104">
        <v>240</v>
      </c>
      <c r="F45" s="104">
        <v>300</v>
      </c>
      <c r="G45" s="105">
        <f>J122</f>
        <v>2597</v>
      </c>
      <c r="H45" s="105">
        <f aca="true" t="shared" si="11" ref="H45:O45">K122</f>
        <v>0</v>
      </c>
      <c r="I45" s="105">
        <f t="shared" si="11"/>
        <v>0</v>
      </c>
      <c r="J45" s="105">
        <f t="shared" si="11"/>
        <v>2597</v>
      </c>
      <c r="K45" s="105">
        <f t="shared" si="11"/>
        <v>0</v>
      </c>
      <c r="L45" s="105">
        <f t="shared" si="11"/>
        <v>0</v>
      </c>
      <c r="M45" s="105">
        <f t="shared" si="11"/>
        <v>2597</v>
      </c>
      <c r="N45" s="105">
        <f t="shared" si="11"/>
        <v>0</v>
      </c>
      <c r="O45" s="105">
        <f t="shared" si="11"/>
        <v>0</v>
      </c>
    </row>
    <row r="46" spans="2:15" s="130" customFormat="1" ht="11.25">
      <c r="B46" s="63">
        <v>7</v>
      </c>
      <c r="C46" s="63">
        <v>2</v>
      </c>
      <c r="D46" s="64"/>
      <c r="E46" s="98"/>
      <c r="F46" s="98"/>
      <c r="G46" s="171">
        <f>G47</f>
        <v>9103110.4</v>
      </c>
      <c r="H46" s="171">
        <f aca="true" t="shared" si="12" ref="H46:O46">H47</f>
        <v>0</v>
      </c>
      <c r="I46" s="171">
        <f t="shared" si="12"/>
        <v>0</v>
      </c>
      <c r="J46" s="171">
        <f t="shared" si="12"/>
        <v>6746950.55</v>
      </c>
      <c r="K46" s="171">
        <f t="shared" si="12"/>
        <v>0</v>
      </c>
      <c r="L46" s="171">
        <f t="shared" si="12"/>
        <v>0</v>
      </c>
      <c r="M46" s="171">
        <f t="shared" si="12"/>
        <v>6876912</v>
      </c>
      <c r="N46" s="171">
        <f t="shared" si="12"/>
        <v>0</v>
      </c>
      <c r="O46" s="171">
        <f t="shared" si="12"/>
        <v>0</v>
      </c>
    </row>
    <row r="47" spans="2:15" s="130" customFormat="1" ht="11.25">
      <c r="B47" s="63">
        <v>7</v>
      </c>
      <c r="C47" s="63">
        <v>2</v>
      </c>
      <c r="D47" s="64" t="s">
        <v>173</v>
      </c>
      <c r="E47" s="98"/>
      <c r="F47" s="98"/>
      <c r="G47" s="166">
        <f>G48+G54+G57+G59+G61+G67+G69+G71+G52</f>
        <v>9103110.4</v>
      </c>
      <c r="H47" s="166">
        <f aca="true" t="shared" si="13" ref="H47:O47">H48+H54+H57+H59+H61+H67+H69+H71+H52</f>
        <v>0</v>
      </c>
      <c r="I47" s="166">
        <f t="shared" si="13"/>
        <v>0</v>
      </c>
      <c r="J47" s="166">
        <f t="shared" si="13"/>
        <v>6746950.55</v>
      </c>
      <c r="K47" s="166">
        <f t="shared" si="13"/>
        <v>0</v>
      </c>
      <c r="L47" s="166">
        <f t="shared" si="13"/>
        <v>0</v>
      </c>
      <c r="M47" s="166">
        <f t="shared" si="13"/>
        <v>6876912</v>
      </c>
      <c r="N47" s="166">
        <f t="shared" si="13"/>
        <v>0</v>
      </c>
      <c r="O47" s="166">
        <f t="shared" si="13"/>
        <v>0</v>
      </c>
    </row>
    <row r="48" spans="2:15" ht="11.25">
      <c r="B48" s="66">
        <v>7</v>
      </c>
      <c r="C48" s="66">
        <v>2</v>
      </c>
      <c r="D48" s="67" t="s">
        <v>177</v>
      </c>
      <c r="E48" s="101"/>
      <c r="F48" s="101"/>
      <c r="G48" s="167">
        <f>G49+G50+G51</f>
        <v>1149714</v>
      </c>
      <c r="H48" s="102">
        <f aca="true" t="shared" si="14" ref="H48:O48">H49+H50+H51</f>
        <v>0</v>
      </c>
      <c r="I48" s="102">
        <f t="shared" si="14"/>
        <v>0</v>
      </c>
      <c r="J48" s="102">
        <f t="shared" si="14"/>
        <v>681168</v>
      </c>
      <c r="K48" s="102">
        <f t="shared" si="14"/>
        <v>0</v>
      </c>
      <c r="L48" s="102">
        <f t="shared" si="14"/>
        <v>0</v>
      </c>
      <c r="M48" s="102">
        <f t="shared" si="14"/>
        <v>681168</v>
      </c>
      <c r="N48" s="102">
        <f t="shared" si="14"/>
        <v>0</v>
      </c>
      <c r="O48" s="102">
        <f t="shared" si="14"/>
        <v>0</v>
      </c>
    </row>
    <row r="49" spans="2:15" ht="11.25">
      <c r="B49" s="70">
        <v>7</v>
      </c>
      <c r="C49" s="70">
        <v>2</v>
      </c>
      <c r="D49" s="71" t="s">
        <v>177</v>
      </c>
      <c r="E49" s="104">
        <v>110</v>
      </c>
      <c r="F49" s="104">
        <v>210</v>
      </c>
      <c r="G49" s="170">
        <f>J130</f>
        <v>75191</v>
      </c>
      <c r="H49" s="105">
        <f aca="true" t="shared" si="15" ref="H49:O49">K130</f>
        <v>0</v>
      </c>
      <c r="I49" s="105">
        <f t="shared" si="15"/>
        <v>0</v>
      </c>
      <c r="J49" s="105">
        <f t="shared" si="15"/>
        <v>90200</v>
      </c>
      <c r="K49" s="105">
        <f t="shared" si="15"/>
        <v>0</v>
      </c>
      <c r="L49" s="105">
        <f t="shared" si="15"/>
        <v>0</v>
      </c>
      <c r="M49" s="105">
        <f t="shared" si="15"/>
        <v>90200</v>
      </c>
      <c r="N49" s="105">
        <f t="shared" si="15"/>
        <v>0</v>
      </c>
      <c r="O49" s="105">
        <f t="shared" si="15"/>
        <v>0</v>
      </c>
    </row>
    <row r="50" spans="2:15" ht="11.25">
      <c r="B50" s="70">
        <v>7</v>
      </c>
      <c r="C50" s="70">
        <v>2</v>
      </c>
      <c r="D50" s="71" t="s">
        <v>177</v>
      </c>
      <c r="E50" s="104">
        <v>240</v>
      </c>
      <c r="F50" s="104">
        <v>220</v>
      </c>
      <c r="G50" s="170">
        <f>J133</f>
        <v>835323</v>
      </c>
      <c r="H50" s="105">
        <f aca="true" t="shared" si="16" ref="H50:O50">K133</f>
        <v>0</v>
      </c>
      <c r="I50" s="105">
        <f t="shared" si="16"/>
        <v>0</v>
      </c>
      <c r="J50" s="105">
        <f t="shared" si="16"/>
        <v>590968</v>
      </c>
      <c r="K50" s="105">
        <f t="shared" si="16"/>
        <v>0</v>
      </c>
      <c r="L50" s="105">
        <f t="shared" si="16"/>
        <v>0</v>
      </c>
      <c r="M50" s="105">
        <f t="shared" si="16"/>
        <v>590968</v>
      </c>
      <c r="N50" s="105">
        <f t="shared" si="16"/>
        <v>0</v>
      </c>
      <c r="O50" s="105">
        <f t="shared" si="16"/>
        <v>0</v>
      </c>
    </row>
    <row r="51" spans="2:15" ht="11.25">
      <c r="B51" s="70">
        <v>7</v>
      </c>
      <c r="C51" s="70">
        <v>2</v>
      </c>
      <c r="D51" s="71" t="s">
        <v>177</v>
      </c>
      <c r="E51" s="104">
        <v>240</v>
      </c>
      <c r="F51" s="104">
        <v>300</v>
      </c>
      <c r="G51" s="170">
        <f>J144</f>
        <v>239200</v>
      </c>
      <c r="H51" s="105">
        <f aca="true" t="shared" si="17" ref="H51:O51">K144</f>
        <v>0</v>
      </c>
      <c r="I51" s="105">
        <f t="shared" si="17"/>
        <v>0</v>
      </c>
      <c r="J51" s="105">
        <f t="shared" si="17"/>
        <v>0</v>
      </c>
      <c r="K51" s="105">
        <f t="shared" si="17"/>
        <v>0</v>
      </c>
      <c r="L51" s="105">
        <f t="shared" si="17"/>
        <v>0</v>
      </c>
      <c r="M51" s="105">
        <f t="shared" si="17"/>
        <v>0</v>
      </c>
      <c r="N51" s="105">
        <f t="shared" si="17"/>
        <v>0</v>
      </c>
      <c r="O51" s="105">
        <f t="shared" si="17"/>
        <v>0</v>
      </c>
    </row>
    <row r="52" spans="2:15" ht="11.25">
      <c r="B52" s="66">
        <v>7</v>
      </c>
      <c r="C52" s="66">
        <v>2</v>
      </c>
      <c r="D52" s="67" t="s">
        <v>272</v>
      </c>
      <c r="E52" s="101"/>
      <c r="F52" s="101"/>
      <c r="G52" s="102">
        <f>G53</f>
        <v>52067</v>
      </c>
      <c r="H52" s="102">
        <f aca="true" t="shared" si="18" ref="H52:O52">H53</f>
        <v>0</v>
      </c>
      <c r="I52" s="102">
        <f t="shared" si="18"/>
        <v>0</v>
      </c>
      <c r="J52" s="102">
        <f t="shared" si="18"/>
        <v>54100</v>
      </c>
      <c r="K52" s="102">
        <f t="shared" si="18"/>
        <v>0</v>
      </c>
      <c r="L52" s="102">
        <f t="shared" si="18"/>
        <v>0</v>
      </c>
      <c r="M52" s="102">
        <f t="shared" si="18"/>
        <v>56300</v>
      </c>
      <c r="N52" s="102">
        <f t="shared" si="18"/>
        <v>0</v>
      </c>
      <c r="O52" s="102">
        <f t="shared" si="18"/>
        <v>0</v>
      </c>
    </row>
    <row r="53" spans="2:15" ht="11.25">
      <c r="B53" s="70">
        <v>7</v>
      </c>
      <c r="C53" s="70">
        <v>2</v>
      </c>
      <c r="D53" s="71" t="s">
        <v>272</v>
      </c>
      <c r="E53" s="104">
        <v>240</v>
      </c>
      <c r="F53" s="104">
        <v>220</v>
      </c>
      <c r="G53" s="105">
        <f>J150</f>
        <v>52067</v>
      </c>
      <c r="H53" s="105">
        <f aca="true" t="shared" si="19" ref="H53:O53">K150</f>
        <v>0</v>
      </c>
      <c r="I53" s="105">
        <f t="shared" si="19"/>
        <v>0</v>
      </c>
      <c r="J53" s="105">
        <f t="shared" si="19"/>
        <v>54100</v>
      </c>
      <c r="K53" s="105">
        <f t="shared" si="19"/>
        <v>0</v>
      </c>
      <c r="L53" s="105">
        <f t="shared" si="19"/>
        <v>0</v>
      </c>
      <c r="M53" s="105">
        <f t="shared" si="19"/>
        <v>56300</v>
      </c>
      <c r="N53" s="105">
        <f t="shared" si="19"/>
        <v>0</v>
      </c>
      <c r="O53" s="105">
        <f t="shared" si="19"/>
        <v>0</v>
      </c>
    </row>
    <row r="54" spans="2:15" ht="11.25">
      <c r="B54" s="66">
        <v>7</v>
      </c>
      <c r="C54" s="66">
        <v>2</v>
      </c>
      <c r="D54" s="67" t="s">
        <v>185</v>
      </c>
      <c r="E54" s="101"/>
      <c r="F54" s="101"/>
      <c r="G54" s="102">
        <f>G56+G55</f>
        <v>47437</v>
      </c>
      <c r="H54" s="102">
        <f aca="true" t="shared" si="20" ref="H54:O54">H56+H55</f>
        <v>0</v>
      </c>
      <c r="I54" s="102">
        <f t="shared" si="20"/>
        <v>0</v>
      </c>
      <c r="J54" s="102">
        <f t="shared" si="20"/>
        <v>15000</v>
      </c>
      <c r="K54" s="102">
        <f t="shared" si="20"/>
        <v>0</v>
      </c>
      <c r="L54" s="102">
        <f t="shared" si="20"/>
        <v>0</v>
      </c>
      <c r="M54" s="102">
        <f t="shared" si="20"/>
        <v>14420</v>
      </c>
      <c r="N54" s="102">
        <f t="shared" si="20"/>
        <v>0</v>
      </c>
      <c r="O54" s="102">
        <f t="shared" si="20"/>
        <v>0</v>
      </c>
    </row>
    <row r="55" spans="2:15" ht="11.25">
      <c r="B55" s="70">
        <v>7</v>
      </c>
      <c r="C55" s="70">
        <v>2</v>
      </c>
      <c r="D55" s="71" t="s">
        <v>185</v>
      </c>
      <c r="E55" s="104">
        <v>240</v>
      </c>
      <c r="F55" s="104">
        <v>220</v>
      </c>
      <c r="G55" s="105">
        <f>J152</f>
        <v>26677</v>
      </c>
      <c r="H55" s="105">
        <f aca="true" t="shared" si="21" ref="H55:O55">K152</f>
        <v>0</v>
      </c>
      <c r="I55" s="105">
        <f t="shared" si="21"/>
        <v>0</v>
      </c>
      <c r="J55" s="105">
        <f t="shared" si="21"/>
        <v>15000</v>
      </c>
      <c r="K55" s="105">
        <f t="shared" si="21"/>
        <v>0</v>
      </c>
      <c r="L55" s="105">
        <f t="shared" si="21"/>
        <v>0</v>
      </c>
      <c r="M55" s="105">
        <f t="shared" si="21"/>
        <v>14420</v>
      </c>
      <c r="N55" s="105">
        <f t="shared" si="21"/>
        <v>0</v>
      </c>
      <c r="O55" s="105">
        <f t="shared" si="21"/>
        <v>0</v>
      </c>
    </row>
    <row r="56" spans="2:15" ht="11.25">
      <c r="B56" s="70">
        <v>7</v>
      </c>
      <c r="C56" s="70">
        <v>2</v>
      </c>
      <c r="D56" s="71" t="s">
        <v>185</v>
      </c>
      <c r="E56" s="104">
        <v>320</v>
      </c>
      <c r="F56" s="104">
        <v>260</v>
      </c>
      <c r="G56" s="105">
        <f>J154</f>
        <v>20760</v>
      </c>
      <c r="H56" s="105">
        <f aca="true" t="shared" si="22" ref="H56:O56">K154</f>
        <v>0</v>
      </c>
      <c r="I56" s="105">
        <f t="shared" si="22"/>
        <v>0</v>
      </c>
      <c r="J56" s="105">
        <f t="shared" si="22"/>
        <v>0</v>
      </c>
      <c r="K56" s="105">
        <f t="shared" si="22"/>
        <v>0</v>
      </c>
      <c r="L56" s="105">
        <f t="shared" si="22"/>
        <v>0</v>
      </c>
      <c r="M56" s="105">
        <f t="shared" si="22"/>
        <v>0</v>
      </c>
      <c r="N56" s="105">
        <f t="shared" si="22"/>
        <v>0</v>
      </c>
      <c r="O56" s="105">
        <f t="shared" si="22"/>
        <v>0</v>
      </c>
    </row>
    <row r="57" spans="2:15" ht="11.25">
      <c r="B57" s="66">
        <v>7</v>
      </c>
      <c r="C57" s="66">
        <v>2</v>
      </c>
      <c r="D57" s="67" t="s">
        <v>187</v>
      </c>
      <c r="E57" s="68"/>
      <c r="F57" s="69"/>
      <c r="G57" s="167">
        <f>G58</f>
        <v>75718</v>
      </c>
      <c r="H57" s="167">
        <f aca="true" t="shared" si="23" ref="H57:O57">H58</f>
        <v>0</v>
      </c>
      <c r="I57" s="167">
        <f t="shared" si="23"/>
        <v>0</v>
      </c>
      <c r="J57" s="167">
        <f t="shared" si="23"/>
        <v>75718</v>
      </c>
      <c r="K57" s="167">
        <f t="shared" si="23"/>
        <v>0</v>
      </c>
      <c r="L57" s="167">
        <f t="shared" si="23"/>
        <v>0</v>
      </c>
      <c r="M57" s="167">
        <f t="shared" si="23"/>
        <v>75718</v>
      </c>
      <c r="N57" s="167">
        <f t="shared" si="23"/>
        <v>0</v>
      </c>
      <c r="O57" s="167">
        <f t="shared" si="23"/>
        <v>0</v>
      </c>
    </row>
    <row r="58" spans="2:15" ht="11.25">
      <c r="B58" s="70">
        <v>7</v>
      </c>
      <c r="C58" s="70">
        <v>2</v>
      </c>
      <c r="D58" s="71" t="s">
        <v>187</v>
      </c>
      <c r="E58" s="6">
        <v>240</v>
      </c>
      <c r="F58" s="4">
        <v>220</v>
      </c>
      <c r="G58" s="170">
        <f>J157</f>
        <v>75718</v>
      </c>
      <c r="H58" s="105">
        <f aca="true" t="shared" si="24" ref="H58:O58">K157</f>
        <v>0</v>
      </c>
      <c r="I58" s="105">
        <f t="shared" si="24"/>
        <v>0</v>
      </c>
      <c r="J58" s="105">
        <f t="shared" si="24"/>
        <v>75718</v>
      </c>
      <c r="K58" s="105">
        <f t="shared" si="24"/>
        <v>0</v>
      </c>
      <c r="L58" s="105">
        <f t="shared" si="24"/>
        <v>0</v>
      </c>
      <c r="M58" s="105">
        <f t="shared" si="24"/>
        <v>75718</v>
      </c>
      <c r="N58" s="105">
        <f t="shared" si="24"/>
        <v>0</v>
      </c>
      <c r="O58" s="105">
        <f t="shared" si="24"/>
        <v>0</v>
      </c>
    </row>
    <row r="59" spans="2:15" ht="11.25">
      <c r="B59" s="63">
        <v>7</v>
      </c>
      <c r="C59" s="63">
        <v>2</v>
      </c>
      <c r="D59" s="168">
        <v>110253030</v>
      </c>
      <c r="E59" s="126"/>
      <c r="F59" s="98"/>
      <c r="G59" s="99">
        <f>G60</f>
        <v>0</v>
      </c>
      <c r="H59" s="99">
        <f aca="true" t="shared" si="25" ref="H59:O59">H60</f>
        <v>0</v>
      </c>
      <c r="I59" s="99">
        <f t="shared" si="25"/>
        <v>0</v>
      </c>
      <c r="J59" s="99">
        <f t="shared" si="25"/>
        <v>0</v>
      </c>
      <c r="K59" s="99">
        <f t="shared" si="25"/>
        <v>0</v>
      </c>
      <c r="L59" s="99">
        <f t="shared" si="25"/>
        <v>0</v>
      </c>
      <c r="M59" s="99">
        <f t="shared" si="25"/>
        <v>0</v>
      </c>
      <c r="N59" s="99">
        <f t="shared" si="25"/>
        <v>0</v>
      </c>
      <c r="O59" s="99">
        <f t="shared" si="25"/>
        <v>0</v>
      </c>
    </row>
    <row r="60" spans="2:15" ht="11.25">
      <c r="B60" s="70">
        <v>7</v>
      </c>
      <c r="C60" s="70">
        <v>2</v>
      </c>
      <c r="D60" s="71" t="s">
        <v>189</v>
      </c>
      <c r="E60" s="6">
        <v>110</v>
      </c>
      <c r="F60" s="127">
        <v>210</v>
      </c>
      <c r="G60" s="105">
        <f>J160</f>
        <v>0</v>
      </c>
      <c r="H60" s="105">
        <f aca="true" t="shared" si="26" ref="H60:O60">K160</f>
        <v>0</v>
      </c>
      <c r="I60" s="105">
        <f t="shared" si="26"/>
        <v>0</v>
      </c>
      <c r="J60" s="105">
        <f t="shared" si="26"/>
        <v>0</v>
      </c>
      <c r="K60" s="105">
        <f t="shared" si="26"/>
        <v>0</v>
      </c>
      <c r="L60" s="105">
        <f t="shared" si="26"/>
        <v>0</v>
      </c>
      <c r="M60" s="105">
        <f t="shared" si="26"/>
        <v>0</v>
      </c>
      <c r="N60" s="105">
        <f t="shared" si="26"/>
        <v>0</v>
      </c>
      <c r="O60" s="105">
        <f t="shared" si="26"/>
        <v>0</v>
      </c>
    </row>
    <row r="61" spans="2:15" s="130" customFormat="1" ht="11.25">
      <c r="B61" s="63">
        <v>7</v>
      </c>
      <c r="C61" s="63">
        <v>2</v>
      </c>
      <c r="D61" s="64" t="s">
        <v>191</v>
      </c>
      <c r="E61" s="65"/>
      <c r="F61" s="132"/>
      <c r="G61" s="166">
        <f>G62+G63+G64+G66+G65</f>
        <v>7200497</v>
      </c>
      <c r="H61" s="166">
        <f aca="true" t="shared" si="27" ref="H61:O61">H62+H63+H64+H66+H65</f>
        <v>0</v>
      </c>
      <c r="I61" s="166">
        <f t="shared" si="27"/>
        <v>0</v>
      </c>
      <c r="J61" s="166">
        <f t="shared" si="27"/>
        <v>5451413</v>
      </c>
      <c r="K61" s="166">
        <f t="shared" si="27"/>
        <v>0</v>
      </c>
      <c r="L61" s="166">
        <f t="shared" si="27"/>
        <v>0</v>
      </c>
      <c r="M61" s="166">
        <f t="shared" si="27"/>
        <v>5579754</v>
      </c>
      <c r="N61" s="166">
        <f t="shared" si="27"/>
        <v>0</v>
      </c>
      <c r="O61" s="166">
        <f t="shared" si="27"/>
        <v>0</v>
      </c>
    </row>
    <row r="62" spans="2:15" ht="11.25">
      <c r="B62" s="70">
        <v>7</v>
      </c>
      <c r="C62" s="70">
        <v>2</v>
      </c>
      <c r="D62" s="71" t="s">
        <v>193</v>
      </c>
      <c r="E62" s="6">
        <v>110</v>
      </c>
      <c r="F62" s="127">
        <v>210</v>
      </c>
      <c r="G62" s="170">
        <f>J165</f>
        <v>5574620</v>
      </c>
      <c r="H62" s="105">
        <f aca="true" t="shared" si="28" ref="H62:O62">K165</f>
        <v>0</v>
      </c>
      <c r="I62" s="105">
        <f t="shared" si="28"/>
        <v>0</v>
      </c>
      <c r="J62" s="105">
        <f t="shared" si="28"/>
        <v>4231560</v>
      </c>
      <c r="K62" s="105">
        <f t="shared" si="28"/>
        <v>0</v>
      </c>
      <c r="L62" s="105">
        <f t="shared" si="28"/>
        <v>0</v>
      </c>
      <c r="M62" s="105">
        <f t="shared" si="28"/>
        <v>4334910</v>
      </c>
      <c r="N62" s="105">
        <f t="shared" si="28"/>
        <v>0</v>
      </c>
      <c r="O62" s="105">
        <f t="shared" si="28"/>
        <v>0</v>
      </c>
    </row>
    <row r="63" spans="2:15" ht="11.25">
      <c r="B63" s="70">
        <v>7</v>
      </c>
      <c r="C63" s="70">
        <v>2</v>
      </c>
      <c r="D63" s="71" t="s">
        <v>193</v>
      </c>
      <c r="E63" s="6">
        <v>110</v>
      </c>
      <c r="F63" s="127">
        <v>260</v>
      </c>
      <c r="G63" s="170">
        <f>J168</f>
        <v>5000</v>
      </c>
      <c r="H63" s="170">
        <f aca="true" t="shared" si="29" ref="H63:O63">K168</f>
        <v>0</v>
      </c>
      <c r="I63" s="170">
        <f t="shared" si="29"/>
        <v>0</v>
      </c>
      <c r="J63" s="170">
        <f t="shared" si="29"/>
        <v>0</v>
      </c>
      <c r="K63" s="170">
        <f t="shared" si="29"/>
        <v>0</v>
      </c>
      <c r="L63" s="170">
        <f t="shared" si="29"/>
        <v>0</v>
      </c>
      <c r="M63" s="170">
        <f t="shared" si="29"/>
        <v>0</v>
      </c>
      <c r="N63" s="170">
        <f t="shared" si="29"/>
        <v>0</v>
      </c>
      <c r="O63" s="170">
        <f t="shared" si="29"/>
        <v>0</v>
      </c>
    </row>
    <row r="64" spans="2:15" ht="11.25">
      <c r="B64" s="70">
        <v>7</v>
      </c>
      <c r="C64" s="70">
        <v>2</v>
      </c>
      <c r="D64" s="71" t="s">
        <v>195</v>
      </c>
      <c r="E64" s="6">
        <v>110</v>
      </c>
      <c r="F64" s="127">
        <v>210</v>
      </c>
      <c r="G64" s="170">
        <f>J171</f>
        <v>1536250</v>
      </c>
      <c r="H64" s="170">
        <f aca="true" t="shared" si="30" ref="H64:O64">K171</f>
        <v>0</v>
      </c>
      <c r="I64" s="170">
        <f t="shared" si="30"/>
        <v>0</v>
      </c>
      <c r="J64" s="170">
        <f t="shared" si="30"/>
        <v>1197680</v>
      </c>
      <c r="K64" s="170">
        <f t="shared" si="30"/>
        <v>0</v>
      </c>
      <c r="L64" s="170">
        <f t="shared" si="30"/>
        <v>0</v>
      </c>
      <c r="M64" s="170">
        <f t="shared" si="30"/>
        <v>1226940</v>
      </c>
      <c r="N64" s="170">
        <f t="shared" si="30"/>
        <v>0</v>
      </c>
      <c r="O64" s="170">
        <f t="shared" si="30"/>
        <v>0</v>
      </c>
    </row>
    <row r="65" spans="2:15" ht="11.25">
      <c r="B65" s="70">
        <v>7</v>
      </c>
      <c r="C65" s="70">
        <v>2</v>
      </c>
      <c r="D65" s="71" t="s">
        <v>195</v>
      </c>
      <c r="E65" s="6">
        <v>110</v>
      </c>
      <c r="F65" s="127">
        <v>260</v>
      </c>
      <c r="G65" s="170">
        <f>J175</f>
        <v>3000</v>
      </c>
      <c r="H65" s="170"/>
      <c r="I65" s="170"/>
      <c r="J65" s="170"/>
      <c r="K65" s="170"/>
      <c r="L65" s="170"/>
      <c r="M65" s="170"/>
      <c r="N65" s="170"/>
      <c r="O65" s="170"/>
    </row>
    <row r="66" spans="2:15" ht="11.25">
      <c r="B66" s="70">
        <v>7</v>
      </c>
      <c r="C66" s="70">
        <v>2</v>
      </c>
      <c r="D66" s="71" t="s">
        <v>197</v>
      </c>
      <c r="E66" s="6">
        <v>240</v>
      </c>
      <c r="F66" s="127">
        <v>300</v>
      </c>
      <c r="G66" s="170">
        <f>J177</f>
        <v>81627</v>
      </c>
      <c r="H66" s="170">
        <f aca="true" t="shared" si="31" ref="H66:O66">K177</f>
        <v>0</v>
      </c>
      <c r="I66" s="170">
        <f t="shared" si="31"/>
        <v>0</v>
      </c>
      <c r="J66" s="170">
        <f t="shared" si="31"/>
        <v>22173</v>
      </c>
      <c r="K66" s="170">
        <f t="shared" si="31"/>
        <v>0</v>
      </c>
      <c r="L66" s="170">
        <f t="shared" si="31"/>
        <v>0</v>
      </c>
      <c r="M66" s="170">
        <f t="shared" si="31"/>
        <v>17904</v>
      </c>
      <c r="N66" s="170">
        <f t="shared" si="31"/>
        <v>0</v>
      </c>
      <c r="O66" s="170">
        <f t="shared" si="31"/>
        <v>0</v>
      </c>
    </row>
    <row r="67" spans="2:15" s="130" customFormat="1" ht="11.25">
      <c r="B67" s="63">
        <v>7</v>
      </c>
      <c r="C67" s="63">
        <v>2</v>
      </c>
      <c r="D67" s="64" t="s">
        <v>274</v>
      </c>
      <c r="E67" s="65"/>
      <c r="F67" s="132"/>
      <c r="G67" s="166">
        <f>G68</f>
        <v>232328</v>
      </c>
      <c r="H67" s="166">
        <f aca="true" t="shared" si="32" ref="H67:O67">H68</f>
        <v>0</v>
      </c>
      <c r="I67" s="166">
        <f t="shared" si="32"/>
        <v>0</v>
      </c>
      <c r="J67" s="166">
        <f t="shared" si="32"/>
        <v>190423</v>
      </c>
      <c r="K67" s="166">
        <f t="shared" si="32"/>
        <v>0</v>
      </c>
      <c r="L67" s="166">
        <f t="shared" si="32"/>
        <v>0</v>
      </c>
      <c r="M67" s="166">
        <f t="shared" si="32"/>
        <v>190423</v>
      </c>
      <c r="N67" s="166">
        <f t="shared" si="32"/>
        <v>0</v>
      </c>
      <c r="O67" s="166">
        <f t="shared" si="32"/>
        <v>0</v>
      </c>
    </row>
    <row r="68" spans="2:15" ht="11.25">
      <c r="B68" s="70">
        <v>7</v>
      </c>
      <c r="C68" s="70">
        <v>2</v>
      </c>
      <c r="D68" s="71" t="s">
        <v>274</v>
      </c>
      <c r="E68" s="6">
        <v>240</v>
      </c>
      <c r="F68" s="127">
        <v>220</v>
      </c>
      <c r="G68" s="170">
        <f>J180</f>
        <v>232328</v>
      </c>
      <c r="H68" s="105">
        <f aca="true" t="shared" si="33" ref="H68:O68">K180</f>
        <v>0</v>
      </c>
      <c r="I68" s="105">
        <f t="shared" si="33"/>
        <v>0</v>
      </c>
      <c r="J68" s="105">
        <f t="shared" si="33"/>
        <v>190423</v>
      </c>
      <c r="K68" s="105">
        <f t="shared" si="33"/>
        <v>0</v>
      </c>
      <c r="L68" s="105">
        <f t="shared" si="33"/>
        <v>0</v>
      </c>
      <c r="M68" s="105">
        <f t="shared" si="33"/>
        <v>190423</v>
      </c>
      <c r="N68" s="105">
        <f t="shared" si="33"/>
        <v>0</v>
      </c>
      <c r="O68" s="105">
        <f t="shared" si="33"/>
        <v>0</v>
      </c>
    </row>
    <row r="69" spans="2:15" s="130" customFormat="1" ht="11.25">
      <c r="B69" s="63">
        <v>7</v>
      </c>
      <c r="C69" s="63">
        <v>2</v>
      </c>
      <c r="D69" s="64" t="s">
        <v>199</v>
      </c>
      <c r="E69" s="65"/>
      <c r="F69" s="132"/>
      <c r="G69" s="99">
        <f>G70</f>
        <v>19184</v>
      </c>
      <c r="H69" s="99">
        <f aca="true" t="shared" si="34" ref="H69:O69">H70</f>
        <v>0</v>
      </c>
      <c r="I69" s="99">
        <f t="shared" si="34"/>
        <v>0</v>
      </c>
      <c r="J69" s="99">
        <f t="shared" si="34"/>
        <v>0</v>
      </c>
      <c r="K69" s="99">
        <f t="shared" si="34"/>
        <v>0</v>
      </c>
      <c r="L69" s="99">
        <f t="shared" si="34"/>
        <v>0</v>
      </c>
      <c r="M69" s="99">
        <f t="shared" si="34"/>
        <v>0</v>
      </c>
      <c r="N69" s="99">
        <f t="shared" si="34"/>
        <v>0</v>
      </c>
      <c r="O69" s="99">
        <f t="shared" si="34"/>
        <v>0</v>
      </c>
    </row>
    <row r="70" spans="2:15" ht="11.25">
      <c r="B70" s="70">
        <v>7</v>
      </c>
      <c r="C70" s="70">
        <v>2</v>
      </c>
      <c r="D70" s="71" t="s">
        <v>199</v>
      </c>
      <c r="E70" s="6">
        <v>850</v>
      </c>
      <c r="F70" s="127">
        <v>290</v>
      </c>
      <c r="G70" s="105">
        <f aca="true" t="shared" si="35" ref="G70:O70">J183</f>
        <v>19184</v>
      </c>
      <c r="H70" s="105">
        <f t="shared" si="35"/>
        <v>0</v>
      </c>
      <c r="I70" s="105">
        <f t="shared" si="35"/>
        <v>0</v>
      </c>
      <c r="J70" s="105">
        <f t="shared" si="35"/>
        <v>0</v>
      </c>
      <c r="K70" s="105">
        <f t="shared" si="35"/>
        <v>0</v>
      </c>
      <c r="L70" s="105">
        <f t="shared" si="35"/>
        <v>0</v>
      </c>
      <c r="M70" s="105">
        <f t="shared" si="35"/>
        <v>0</v>
      </c>
      <c r="N70" s="105">
        <f t="shared" si="35"/>
        <v>0</v>
      </c>
      <c r="O70" s="105">
        <f t="shared" si="35"/>
        <v>0</v>
      </c>
    </row>
    <row r="71" spans="2:15" s="130" customFormat="1" ht="11.25">
      <c r="B71" s="63">
        <v>7</v>
      </c>
      <c r="C71" s="63">
        <v>2</v>
      </c>
      <c r="D71" s="64" t="s">
        <v>204</v>
      </c>
      <c r="E71" s="65"/>
      <c r="F71" s="132"/>
      <c r="G71" s="166">
        <f>G72</f>
        <v>326165.4</v>
      </c>
      <c r="H71" s="166">
        <f aca="true" t="shared" si="36" ref="H71:O71">H72</f>
        <v>0</v>
      </c>
      <c r="I71" s="166">
        <f t="shared" si="36"/>
        <v>0</v>
      </c>
      <c r="J71" s="166">
        <f t="shared" si="36"/>
        <v>279128.55</v>
      </c>
      <c r="K71" s="166">
        <f t="shared" si="36"/>
        <v>0</v>
      </c>
      <c r="L71" s="166">
        <f t="shared" si="36"/>
        <v>0</v>
      </c>
      <c r="M71" s="166">
        <f t="shared" si="36"/>
        <v>279129</v>
      </c>
      <c r="N71" s="166">
        <f t="shared" si="36"/>
        <v>0</v>
      </c>
      <c r="O71" s="166">
        <f t="shared" si="36"/>
        <v>0</v>
      </c>
    </row>
    <row r="72" spans="2:15" ht="11.25">
      <c r="B72" s="70">
        <v>7</v>
      </c>
      <c r="C72" s="70">
        <v>2</v>
      </c>
      <c r="D72" s="71" t="s">
        <v>204</v>
      </c>
      <c r="E72" s="6">
        <v>240</v>
      </c>
      <c r="F72" s="127">
        <v>220</v>
      </c>
      <c r="G72" s="170">
        <f aca="true" t="shared" si="37" ref="G72:O72">J188</f>
        <v>326165.4</v>
      </c>
      <c r="H72" s="105">
        <f t="shared" si="37"/>
        <v>0</v>
      </c>
      <c r="I72" s="105">
        <f t="shared" si="37"/>
        <v>0</v>
      </c>
      <c r="J72" s="105">
        <f t="shared" si="37"/>
        <v>279128.55</v>
      </c>
      <c r="K72" s="105">
        <f t="shared" si="37"/>
        <v>0</v>
      </c>
      <c r="L72" s="105">
        <f t="shared" si="37"/>
        <v>0</v>
      </c>
      <c r="M72" s="105">
        <f t="shared" si="37"/>
        <v>279129</v>
      </c>
      <c r="N72" s="105">
        <f t="shared" si="37"/>
        <v>0</v>
      </c>
      <c r="O72" s="105">
        <f t="shared" si="37"/>
        <v>0</v>
      </c>
    </row>
    <row r="73" spans="2:15" s="130" customFormat="1" ht="11.25">
      <c r="B73" s="63">
        <v>7</v>
      </c>
      <c r="C73" s="63">
        <v>3</v>
      </c>
      <c r="D73" s="64"/>
      <c r="E73" s="65"/>
      <c r="F73" s="132"/>
      <c r="G73" s="171">
        <f>G74</f>
        <v>29509</v>
      </c>
      <c r="H73" s="171">
        <f aca="true" t="shared" si="38" ref="H73:O73">H74</f>
        <v>0</v>
      </c>
      <c r="I73" s="171">
        <f t="shared" si="38"/>
        <v>0</v>
      </c>
      <c r="J73" s="171">
        <f t="shared" si="38"/>
        <v>29509</v>
      </c>
      <c r="K73" s="171">
        <f t="shared" si="38"/>
        <v>0</v>
      </c>
      <c r="L73" s="171">
        <f t="shared" si="38"/>
        <v>0</v>
      </c>
      <c r="M73" s="171">
        <f t="shared" si="38"/>
        <v>29509</v>
      </c>
      <c r="N73" s="171">
        <f t="shared" si="38"/>
        <v>0</v>
      </c>
      <c r="O73" s="171">
        <f t="shared" si="38"/>
        <v>0</v>
      </c>
    </row>
    <row r="74" spans="2:15" s="130" customFormat="1" ht="11.25">
      <c r="B74" s="63">
        <v>7</v>
      </c>
      <c r="C74" s="63">
        <v>3</v>
      </c>
      <c r="D74" s="64" t="s">
        <v>173</v>
      </c>
      <c r="E74" s="65"/>
      <c r="F74" s="132"/>
      <c r="G74" s="166">
        <f>G75</f>
        <v>29509</v>
      </c>
      <c r="H74" s="166">
        <f aca="true" t="shared" si="39" ref="H74:O74">H75</f>
        <v>0</v>
      </c>
      <c r="I74" s="166">
        <f t="shared" si="39"/>
        <v>0</v>
      </c>
      <c r="J74" s="166">
        <f t="shared" si="39"/>
        <v>29509</v>
      </c>
      <c r="K74" s="166">
        <f t="shared" si="39"/>
        <v>0</v>
      </c>
      <c r="L74" s="166">
        <f t="shared" si="39"/>
        <v>0</v>
      </c>
      <c r="M74" s="166">
        <f t="shared" si="39"/>
        <v>29509</v>
      </c>
      <c r="N74" s="166">
        <f t="shared" si="39"/>
        <v>0</v>
      </c>
      <c r="O74" s="166">
        <f t="shared" si="39"/>
        <v>0</v>
      </c>
    </row>
    <row r="75" spans="2:15" s="131" customFormat="1" ht="10.5">
      <c r="B75" s="66">
        <v>7</v>
      </c>
      <c r="C75" s="66">
        <v>3</v>
      </c>
      <c r="D75" s="67" t="s">
        <v>208</v>
      </c>
      <c r="E75" s="68"/>
      <c r="F75" s="169"/>
      <c r="G75" s="167">
        <f>G76+G77</f>
        <v>29509</v>
      </c>
      <c r="H75" s="167">
        <f aca="true" t="shared" si="40" ref="H75:O75">H76+H77</f>
        <v>0</v>
      </c>
      <c r="I75" s="167">
        <f t="shared" si="40"/>
        <v>0</v>
      </c>
      <c r="J75" s="167">
        <f t="shared" si="40"/>
        <v>29509</v>
      </c>
      <c r="K75" s="167">
        <f t="shared" si="40"/>
        <v>0</v>
      </c>
      <c r="L75" s="167">
        <f t="shared" si="40"/>
        <v>0</v>
      </c>
      <c r="M75" s="167">
        <f t="shared" si="40"/>
        <v>29509</v>
      </c>
      <c r="N75" s="167">
        <f t="shared" si="40"/>
        <v>0</v>
      </c>
      <c r="O75" s="167">
        <f t="shared" si="40"/>
        <v>0</v>
      </c>
    </row>
    <row r="76" spans="2:15" ht="11.25">
      <c r="B76" s="70">
        <v>7</v>
      </c>
      <c r="C76" s="70">
        <v>3</v>
      </c>
      <c r="D76" s="71" t="s">
        <v>208</v>
      </c>
      <c r="E76" s="6">
        <v>240</v>
      </c>
      <c r="F76" s="127">
        <v>220</v>
      </c>
      <c r="G76" s="105">
        <f>J195</f>
        <v>14436</v>
      </c>
      <c r="H76" s="105">
        <f aca="true" t="shared" si="41" ref="H76:O76">K195</f>
        <v>0</v>
      </c>
      <c r="I76" s="105">
        <f t="shared" si="41"/>
        <v>0</v>
      </c>
      <c r="J76" s="105">
        <f t="shared" si="41"/>
        <v>14436</v>
      </c>
      <c r="K76" s="105">
        <f t="shared" si="41"/>
        <v>0</v>
      </c>
      <c r="L76" s="105">
        <f t="shared" si="41"/>
        <v>0</v>
      </c>
      <c r="M76" s="105">
        <f t="shared" si="41"/>
        <v>14436</v>
      </c>
      <c r="N76" s="105">
        <f t="shared" si="41"/>
        <v>0</v>
      </c>
      <c r="O76" s="105">
        <f t="shared" si="41"/>
        <v>0</v>
      </c>
    </row>
    <row r="77" spans="2:15" ht="11.25">
      <c r="B77" s="70">
        <v>7</v>
      </c>
      <c r="C77" s="70">
        <v>3</v>
      </c>
      <c r="D77" s="71" t="s">
        <v>208</v>
      </c>
      <c r="E77" s="6">
        <v>240</v>
      </c>
      <c r="F77" s="127">
        <v>300</v>
      </c>
      <c r="G77" s="105">
        <f>J197</f>
        <v>15073</v>
      </c>
      <c r="H77" s="105">
        <f aca="true" t="shared" si="42" ref="H77:O77">K197</f>
        <v>0</v>
      </c>
      <c r="I77" s="105">
        <f t="shared" si="42"/>
        <v>0</v>
      </c>
      <c r="J77" s="105">
        <f t="shared" si="42"/>
        <v>15073</v>
      </c>
      <c r="K77" s="105">
        <f t="shared" si="42"/>
        <v>0</v>
      </c>
      <c r="L77" s="105">
        <f t="shared" si="42"/>
        <v>0</v>
      </c>
      <c r="M77" s="105">
        <f t="shared" si="42"/>
        <v>15073</v>
      </c>
      <c r="N77" s="105">
        <f t="shared" si="42"/>
        <v>0</v>
      </c>
      <c r="O77" s="105">
        <f t="shared" si="42"/>
        <v>0</v>
      </c>
    </row>
    <row r="78" spans="2:15" s="130" customFormat="1" ht="11.25">
      <c r="B78" s="63">
        <v>7</v>
      </c>
      <c r="C78" s="63">
        <v>9</v>
      </c>
      <c r="D78" s="64"/>
      <c r="E78" s="65"/>
      <c r="F78" s="132"/>
      <c r="G78" s="172">
        <f>G79</f>
        <v>62250</v>
      </c>
      <c r="H78" s="172">
        <f aca="true" t="shared" si="43" ref="H78:O78">H79</f>
        <v>0</v>
      </c>
      <c r="I78" s="172">
        <f t="shared" si="43"/>
        <v>0</v>
      </c>
      <c r="J78" s="172">
        <f t="shared" si="43"/>
        <v>62250</v>
      </c>
      <c r="K78" s="172">
        <f t="shared" si="43"/>
        <v>0</v>
      </c>
      <c r="L78" s="172">
        <f t="shared" si="43"/>
        <v>0</v>
      </c>
      <c r="M78" s="172">
        <f t="shared" si="43"/>
        <v>62250</v>
      </c>
      <c r="N78" s="172">
        <f t="shared" si="43"/>
        <v>0</v>
      </c>
      <c r="O78" s="172">
        <f t="shared" si="43"/>
        <v>0</v>
      </c>
    </row>
    <row r="79" spans="2:15" s="130" customFormat="1" ht="11.25">
      <c r="B79" s="63">
        <v>7</v>
      </c>
      <c r="C79" s="63">
        <v>9</v>
      </c>
      <c r="D79" s="64" t="s">
        <v>173</v>
      </c>
      <c r="E79" s="65"/>
      <c r="F79" s="132"/>
      <c r="G79" s="99">
        <f>G80+G82</f>
        <v>62250</v>
      </c>
      <c r="H79" s="99">
        <f aca="true" t="shared" si="44" ref="H79:O79">H80+H82</f>
        <v>0</v>
      </c>
      <c r="I79" s="99">
        <f t="shared" si="44"/>
        <v>0</v>
      </c>
      <c r="J79" s="99">
        <f t="shared" si="44"/>
        <v>62250</v>
      </c>
      <c r="K79" s="99">
        <f t="shared" si="44"/>
        <v>0</v>
      </c>
      <c r="L79" s="99">
        <f t="shared" si="44"/>
        <v>0</v>
      </c>
      <c r="M79" s="99">
        <f t="shared" si="44"/>
        <v>62250</v>
      </c>
      <c r="N79" s="99">
        <f t="shared" si="44"/>
        <v>0</v>
      </c>
      <c r="O79" s="99">
        <f t="shared" si="44"/>
        <v>0</v>
      </c>
    </row>
    <row r="80" spans="2:15" s="131" customFormat="1" ht="10.5">
      <c r="B80" s="66">
        <v>7</v>
      </c>
      <c r="C80" s="66">
        <v>9</v>
      </c>
      <c r="D80" s="67" t="s">
        <v>212</v>
      </c>
      <c r="E80" s="68"/>
      <c r="F80" s="169"/>
      <c r="G80" s="102">
        <f>G81</f>
        <v>6225</v>
      </c>
      <c r="H80" s="102">
        <f aca="true" t="shared" si="45" ref="H80:O80">H81</f>
        <v>0</v>
      </c>
      <c r="I80" s="102">
        <f t="shared" si="45"/>
        <v>0</v>
      </c>
      <c r="J80" s="102">
        <f t="shared" si="45"/>
        <v>6225</v>
      </c>
      <c r="K80" s="102">
        <f t="shared" si="45"/>
        <v>0</v>
      </c>
      <c r="L80" s="102">
        <f t="shared" si="45"/>
        <v>0</v>
      </c>
      <c r="M80" s="102">
        <f t="shared" si="45"/>
        <v>6225</v>
      </c>
      <c r="N80" s="102">
        <f t="shared" si="45"/>
        <v>0</v>
      </c>
      <c r="O80" s="102">
        <f t="shared" si="45"/>
        <v>0</v>
      </c>
    </row>
    <row r="81" spans="2:15" ht="11.25">
      <c r="B81" s="70">
        <v>7</v>
      </c>
      <c r="C81" s="70">
        <v>9</v>
      </c>
      <c r="D81" s="71" t="s">
        <v>212</v>
      </c>
      <c r="E81" s="6">
        <v>240</v>
      </c>
      <c r="F81" s="127">
        <v>220</v>
      </c>
      <c r="G81" s="105">
        <f>J206</f>
        <v>6225</v>
      </c>
      <c r="H81" s="105">
        <f aca="true" t="shared" si="46" ref="H81:O81">K206</f>
        <v>0</v>
      </c>
      <c r="I81" s="105">
        <f t="shared" si="46"/>
        <v>0</v>
      </c>
      <c r="J81" s="105">
        <f t="shared" si="46"/>
        <v>6225</v>
      </c>
      <c r="K81" s="105">
        <f t="shared" si="46"/>
        <v>0</v>
      </c>
      <c r="L81" s="105">
        <f t="shared" si="46"/>
        <v>0</v>
      </c>
      <c r="M81" s="105">
        <f t="shared" si="46"/>
        <v>6225</v>
      </c>
      <c r="N81" s="105">
        <f t="shared" si="46"/>
        <v>0</v>
      </c>
      <c r="O81" s="105">
        <f t="shared" si="46"/>
        <v>0</v>
      </c>
    </row>
    <row r="82" spans="2:15" s="131" customFormat="1" ht="10.5">
      <c r="B82" s="66">
        <v>7</v>
      </c>
      <c r="C82" s="66">
        <v>9</v>
      </c>
      <c r="D82" s="67" t="s">
        <v>214</v>
      </c>
      <c r="E82" s="68"/>
      <c r="F82" s="169"/>
      <c r="G82" s="102">
        <f>G83</f>
        <v>56025</v>
      </c>
      <c r="H82" s="102">
        <f aca="true" t="shared" si="47" ref="H82:O82">H83</f>
        <v>0</v>
      </c>
      <c r="I82" s="102">
        <f t="shared" si="47"/>
        <v>0</v>
      </c>
      <c r="J82" s="102">
        <f t="shared" si="47"/>
        <v>56025</v>
      </c>
      <c r="K82" s="102">
        <f t="shared" si="47"/>
        <v>0</v>
      </c>
      <c r="L82" s="102">
        <f t="shared" si="47"/>
        <v>0</v>
      </c>
      <c r="M82" s="102">
        <f t="shared" si="47"/>
        <v>56025</v>
      </c>
      <c r="N82" s="102">
        <f t="shared" si="47"/>
        <v>0</v>
      </c>
      <c r="O82" s="102">
        <f t="shared" si="47"/>
        <v>0</v>
      </c>
    </row>
    <row r="83" spans="2:15" ht="11.25">
      <c r="B83" s="70">
        <v>7</v>
      </c>
      <c r="C83" s="70">
        <v>9</v>
      </c>
      <c r="D83" s="71" t="s">
        <v>214</v>
      </c>
      <c r="E83" s="6">
        <v>240</v>
      </c>
      <c r="F83" s="127">
        <v>220</v>
      </c>
      <c r="G83" s="105">
        <f>J209</f>
        <v>56025</v>
      </c>
      <c r="H83" s="105">
        <f aca="true" t="shared" si="48" ref="H83:O83">K209</f>
        <v>0</v>
      </c>
      <c r="I83" s="105">
        <f t="shared" si="48"/>
        <v>0</v>
      </c>
      <c r="J83" s="105">
        <f t="shared" si="48"/>
        <v>56025</v>
      </c>
      <c r="K83" s="105">
        <f t="shared" si="48"/>
        <v>0</v>
      </c>
      <c r="L83" s="105">
        <f t="shared" si="48"/>
        <v>0</v>
      </c>
      <c r="M83" s="105">
        <f t="shared" si="48"/>
        <v>56025</v>
      </c>
      <c r="N83" s="105">
        <f t="shared" si="48"/>
        <v>0</v>
      </c>
      <c r="O83" s="105">
        <f t="shared" si="48"/>
        <v>0</v>
      </c>
    </row>
    <row r="84" spans="4:15" ht="11.25">
      <c r="D84" s="80" t="s">
        <v>100</v>
      </c>
      <c r="F84" s="106"/>
      <c r="G84" s="164">
        <f>G34</f>
        <v>10495050.4</v>
      </c>
      <c r="H84" s="108" t="s">
        <v>101</v>
      </c>
      <c r="I84" s="108" t="s">
        <v>101</v>
      </c>
      <c r="J84" s="107">
        <f>J34</f>
        <v>8160897.55</v>
      </c>
      <c r="K84" s="108" t="s">
        <v>101</v>
      </c>
      <c r="L84" s="108" t="s">
        <v>101</v>
      </c>
      <c r="M84" s="107">
        <f>M34</f>
        <v>8298259</v>
      </c>
      <c r="N84" s="108" t="s">
        <v>101</v>
      </c>
      <c r="O84" s="108" t="s">
        <v>101</v>
      </c>
    </row>
    <row r="85" spans="6:15" ht="11.25">
      <c r="F85" s="80" t="s">
        <v>102</v>
      </c>
      <c r="G85" s="164">
        <f>G84</f>
        <v>10495050.4</v>
      </c>
      <c r="H85" s="108" t="s">
        <v>101</v>
      </c>
      <c r="I85" s="108" t="s">
        <v>101</v>
      </c>
      <c r="J85" s="107">
        <f>J84</f>
        <v>8160897.55</v>
      </c>
      <c r="K85" s="108" t="s">
        <v>101</v>
      </c>
      <c r="L85" s="108" t="s">
        <v>101</v>
      </c>
      <c r="M85" s="107">
        <f>M84</f>
        <v>8298259</v>
      </c>
      <c r="N85" s="108" t="s">
        <v>101</v>
      </c>
      <c r="O85" s="108" t="s">
        <v>101</v>
      </c>
    </row>
    <row r="86" spans="7:13" ht="11.25">
      <c r="G86" s="109"/>
      <c r="J86" s="109"/>
      <c r="M86" s="109"/>
    </row>
    <row r="87" spans="7:13" ht="11.25">
      <c r="G87" s="109"/>
      <c r="J87" s="109"/>
      <c r="M87" s="109"/>
    </row>
    <row r="88" spans="1:18" ht="11.25">
      <c r="A88" s="213" t="s">
        <v>103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</row>
    <row r="90" spans="1:18" s="91" customFormat="1" ht="22.5" customHeight="1">
      <c r="A90" s="222" t="s">
        <v>12</v>
      </c>
      <c r="B90" s="223"/>
      <c r="C90" s="224"/>
      <c r="D90" s="231" t="s">
        <v>13</v>
      </c>
      <c r="E90" s="219" t="s">
        <v>91</v>
      </c>
      <c r="F90" s="220"/>
      <c r="G90" s="220"/>
      <c r="H90" s="221"/>
      <c r="I90" s="215" t="s">
        <v>92</v>
      </c>
      <c r="J90" s="218" t="s">
        <v>93</v>
      </c>
      <c r="K90" s="218"/>
      <c r="L90" s="218"/>
      <c r="M90" s="218"/>
      <c r="N90" s="218"/>
      <c r="O90" s="218"/>
      <c r="P90" s="218"/>
      <c r="Q90" s="218"/>
      <c r="R90" s="218"/>
    </row>
    <row r="91" spans="1:18" s="91" customFormat="1" ht="23.25" customHeight="1">
      <c r="A91" s="225"/>
      <c r="B91" s="226"/>
      <c r="C91" s="227"/>
      <c r="D91" s="232"/>
      <c r="E91" s="215" t="s">
        <v>94</v>
      </c>
      <c r="F91" s="215" t="s">
        <v>95</v>
      </c>
      <c r="G91" s="215" t="s">
        <v>96</v>
      </c>
      <c r="H91" s="215" t="s">
        <v>97</v>
      </c>
      <c r="I91" s="216"/>
      <c r="J91" s="214" t="s">
        <v>268</v>
      </c>
      <c r="K91" s="214"/>
      <c r="L91" s="214"/>
      <c r="M91" s="214" t="s">
        <v>269</v>
      </c>
      <c r="N91" s="214"/>
      <c r="O91" s="214"/>
      <c r="P91" s="214" t="s">
        <v>270</v>
      </c>
      <c r="Q91" s="214"/>
      <c r="R91" s="214"/>
    </row>
    <row r="92" spans="1:18" s="91" customFormat="1" ht="46.5" customHeight="1">
      <c r="A92" s="228"/>
      <c r="B92" s="229"/>
      <c r="C92" s="230"/>
      <c r="D92" s="233"/>
      <c r="E92" s="217"/>
      <c r="F92" s="217"/>
      <c r="G92" s="217"/>
      <c r="H92" s="217"/>
      <c r="I92" s="217"/>
      <c r="J92" s="128" t="s">
        <v>98</v>
      </c>
      <c r="K92" s="128" t="s">
        <v>14</v>
      </c>
      <c r="L92" s="128" t="s">
        <v>99</v>
      </c>
      <c r="M92" s="128" t="s">
        <v>98</v>
      </c>
      <c r="N92" s="128" t="s">
        <v>14</v>
      </c>
      <c r="O92" s="128" t="s">
        <v>99</v>
      </c>
      <c r="P92" s="128" t="s">
        <v>98</v>
      </c>
      <c r="Q92" s="128" t="s">
        <v>14</v>
      </c>
      <c r="R92" s="128" t="s">
        <v>99</v>
      </c>
    </row>
    <row r="93" spans="1:18" ht="11.25">
      <c r="A93" s="210">
        <v>1</v>
      </c>
      <c r="B93" s="234"/>
      <c r="C93" s="209"/>
      <c r="D93" s="96">
        <f>A93+1</f>
        <v>2</v>
      </c>
      <c r="E93" s="96">
        <f>D93+1</f>
        <v>3</v>
      </c>
      <c r="F93" s="96">
        <f aca="true" t="shared" si="49" ref="F93:R93">E93+1</f>
        <v>4</v>
      </c>
      <c r="G93" s="96">
        <f t="shared" si="49"/>
        <v>5</v>
      </c>
      <c r="H93" s="96">
        <f t="shared" si="49"/>
        <v>6</v>
      </c>
      <c r="I93" s="96">
        <f t="shared" si="49"/>
        <v>7</v>
      </c>
      <c r="J93" s="96">
        <f t="shared" si="49"/>
        <v>8</v>
      </c>
      <c r="K93" s="96">
        <f t="shared" si="49"/>
        <v>9</v>
      </c>
      <c r="L93" s="96">
        <f t="shared" si="49"/>
        <v>10</v>
      </c>
      <c r="M93" s="159">
        <f t="shared" si="49"/>
        <v>11</v>
      </c>
      <c r="N93" s="96">
        <f t="shared" si="49"/>
        <v>12</v>
      </c>
      <c r="O93" s="96">
        <f t="shared" si="49"/>
        <v>13</v>
      </c>
      <c r="P93" s="96">
        <f t="shared" si="49"/>
        <v>14</v>
      </c>
      <c r="Q93" s="96">
        <f t="shared" si="49"/>
        <v>15</v>
      </c>
      <c r="R93" s="96">
        <f t="shared" si="49"/>
        <v>16</v>
      </c>
    </row>
    <row r="94" spans="1:18" ht="12.75" customHeight="1">
      <c r="A94" s="235" t="s">
        <v>73</v>
      </c>
      <c r="B94" s="236"/>
      <c r="C94" s="237"/>
      <c r="D94" s="16">
        <v>1</v>
      </c>
      <c r="E94" s="16">
        <v>7</v>
      </c>
      <c r="F94" s="22"/>
      <c r="G94" s="17"/>
      <c r="H94" s="17"/>
      <c r="I94" s="17"/>
      <c r="J94" s="164">
        <f>J95+J125+J190+J201</f>
        <v>10495050.4</v>
      </c>
      <c r="K94" s="110">
        <f>K95+K125+K190+K201</f>
        <v>0</v>
      </c>
      <c r="L94" s="110">
        <f>L95+L125+L190+L201</f>
        <v>0</v>
      </c>
      <c r="M94" s="110">
        <f>M95+M125+M190+M201</f>
        <v>8160897.55</v>
      </c>
      <c r="N94" s="110">
        <f>N95+N125+N190+N201</f>
        <v>0</v>
      </c>
      <c r="O94" s="110">
        <f>O95+O125+O190+O201</f>
        <v>0</v>
      </c>
      <c r="P94" s="110">
        <f>P95+P125+P190+P201</f>
        <v>8298259</v>
      </c>
      <c r="Q94" s="110">
        <f>Q95+Q125+Q190+Q201</f>
        <v>0</v>
      </c>
      <c r="R94" s="110">
        <f>R95+R125+R190+R201</f>
        <v>0</v>
      </c>
    </row>
    <row r="95" spans="1:18" ht="11.25">
      <c r="A95" s="235" t="s">
        <v>58</v>
      </c>
      <c r="B95" s="236"/>
      <c r="C95" s="237"/>
      <c r="D95" s="16">
        <f aca="true" t="shared" si="50" ref="D95:D137">D94+1</f>
        <v>2</v>
      </c>
      <c r="E95" s="16">
        <v>7</v>
      </c>
      <c r="F95" s="22">
        <v>1</v>
      </c>
      <c r="G95" s="17"/>
      <c r="H95" s="17"/>
      <c r="I95" s="17"/>
      <c r="J95" s="164">
        <f>J96</f>
        <v>1300181</v>
      </c>
      <c r="K95" s="164">
        <f aca="true" t="shared" si="51" ref="K95:R95">K96</f>
        <v>0</v>
      </c>
      <c r="L95" s="164">
        <f t="shared" si="51"/>
        <v>0</v>
      </c>
      <c r="M95" s="164">
        <f t="shared" si="51"/>
        <v>1322188</v>
      </c>
      <c r="N95" s="164">
        <f t="shared" si="51"/>
        <v>0</v>
      </c>
      <c r="O95" s="164">
        <f t="shared" si="51"/>
        <v>0</v>
      </c>
      <c r="P95" s="164">
        <f t="shared" si="51"/>
        <v>1329588</v>
      </c>
      <c r="Q95" s="164">
        <f t="shared" si="51"/>
        <v>0</v>
      </c>
      <c r="R95" s="164">
        <f t="shared" si="51"/>
        <v>0</v>
      </c>
    </row>
    <row r="96" spans="1:18" ht="18" customHeight="1">
      <c r="A96" s="188" t="s">
        <v>115</v>
      </c>
      <c r="B96" s="189"/>
      <c r="C96" s="190"/>
      <c r="D96" s="111">
        <f t="shared" si="50"/>
        <v>3</v>
      </c>
      <c r="E96" s="111">
        <v>7</v>
      </c>
      <c r="F96" s="111">
        <v>1</v>
      </c>
      <c r="G96" s="112" t="s">
        <v>68</v>
      </c>
      <c r="H96" s="113"/>
      <c r="I96" s="114"/>
      <c r="J96" s="163">
        <f>J97</f>
        <v>1300181</v>
      </c>
      <c r="K96" s="115">
        <f aca="true" t="shared" si="52" ref="K96:R96">K97</f>
        <v>0</v>
      </c>
      <c r="L96" s="115">
        <f t="shared" si="52"/>
        <v>0</v>
      </c>
      <c r="M96" s="115">
        <f t="shared" si="52"/>
        <v>1322188</v>
      </c>
      <c r="N96" s="115">
        <f t="shared" si="52"/>
        <v>0</v>
      </c>
      <c r="O96" s="115">
        <f t="shared" si="52"/>
        <v>0</v>
      </c>
      <c r="P96" s="115">
        <f t="shared" si="52"/>
        <v>1329588</v>
      </c>
      <c r="Q96" s="115">
        <f t="shared" si="52"/>
        <v>0</v>
      </c>
      <c r="R96" s="115">
        <f t="shared" si="52"/>
        <v>0</v>
      </c>
    </row>
    <row r="97" spans="1:18" ht="18.75" customHeight="1">
      <c r="A97" s="182" t="s">
        <v>69</v>
      </c>
      <c r="B97" s="183"/>
      <c r="C97" s="184"/>
      <c r="D97" s="63">
        <f t="shared" si="50"/>
        <v>4</v>
      </c>
      <c r="E97" s="63">
        <v>7</v>
      </c>
      <c r="F97" s="63">
        <v>1</v>
      </c>
      <c r="G97" s="64" t="s">
        <v>70</v>
      </c>
      <c r="H97" s="6"/>
      <c r="I97" s="5"/>
      <c r="J97" s="162">
        <f aca="true" t="shared" si="53" ref="J97:R97">J98+J105+J108</f>
        <v>1300181</v>
      </c>
      <c r="K97" s="116">
        <f t="shared" si="53"/>
        <v>0</v>
      </c>
      <c r="L97" s="116">
        <f t="shared" si="53"/>
        <v>0</v>
      </c>
      <c r="M97" s="116">
        <f t="shared" si="53"/>
        <v>1322188</v>
      </c>
      <c r="N97" s="116">
        <f t="shared" si="53"/>
        <v>0</v>
      </c>
      <c r="O97" s="116">
        <f t="shared" si="53"/>
        <v>0</v>
      </c>
      <c r="P97" s="116">
        <f t="shared" si="53"/>
        <v>1329588</v>
      </c>
      <c r="Q97" s="116">
        <f t="shared" si="53"/>
        <v>0</v>
      </c>
      <c r="R97" s="116">
        <f t="shared" si="53"/>
        <v>0</v>
      </c>
    </row>
    <row r="98" spans="1:20" ht="18.75" customHeight="1">
      <c r="A98" s="185" t="s">
        <v>159</v>
      </c>
      <c r="B98" s="186"/>
      <c r="C98" s="187"/>
      <c r="D98" s="66">
        <f t="shared" si="50"/>
        <v>5</v>
      </c>
      <c r="E98" s="66">
        <v>7</v>
      </c>
      <c r="F98" s="66">
        <v>1</v>
      </c>
      <c r="G98" s="67" t="s">
        <v>160</v>
      </c>
      <c r="H98" s="6"/>
      <c r="I98" s="5"/>
      <c r="J98" s="117">
        <f aca="true" t="shared" si="54" ref="J98:R98">J99+J102</f>
        <v>99371</v>
      </c>
      <c r="K98" s="117">
        <f t="shared" si="54"/>
        <v>0</v>
      </c>
      <c r="L98" s="117">
        <f t="shared" si="54"/>
        <v>0</v>
      </c>
      <c r="M98" s="117">
        <f t="shared" si="54"/>
        <v>130000</v>
      </c>
      <c r="N98" s="117">
        <f t="shared" si="54"/>
        <v>0</v>
      </c>
      <c r="O98" s="117">
        <f t="shared" si="54"/>
        <v>0</v>
      </c>
      <c r="P98" s="117">
        <f t="shared" si="54"/>
        <v>130000</v>
      </c>
      <c r="Q98" s="117">
        <f t="shared" si="54"/>
        <v>0</v>
      </c>
      <c r="R98" s="117">
        <f t="shared" si="54"/>
        <v>0</v>
      </c>
      <c r="T98" s="109"/>
    </row>
    <row r="99" spans="1:18" ht="11.25">
      <c r="A99" s="182" t="s">
        <v>15</v>
      </c>
      <c r="B99" s="183"/>
      <c r="C99" s="184"/>
      <c r="D99" s="63">
        <f t="shared" si="50"/>
        <v>6</v>
      </c>
      <c r="E99" s="63">
        <v>7</v>
      </c>
      <c r="F99" s="63">
        <v>1</v>
      </c>
      <c r="G99" s="67" t="s">
        <v>160</v>
      </c>
      <c r="H99" s="65">
        <v>110</v>
      </c>
      <c r="I99" s="18">
        <v>210</v>
      </c>
      <c r="J99" s="116">
        <f>J100+J101</f>
        <v>96371</v>
      </c>
      <c r="K99" s="116">
        <f aca="true" t="shared" si="55" ref="K99:R99">K100+K101</f>
        <v>0</v>
      </c>
      <c r="L99" s="116">
        <f t="shared" si="55"/>
        <v>0</v>
      </c>
      <c r="M99" s="116">
        <f t="shared" si="55"/>
        <v>130000</v>
      </c>
      <c r="N99" s="116">
        <f t="shared" si="55"/>
        <v>0</v>
      </c>
      <c r="O99" s="116">
        <f t="shared" si="55"/>
        <v>0</v>
      </c>
      <c r="P99" s="116">
        <f t="shared" si="55"/>
        <v>130000</v>
      </c>
      <c r="Q99" s="116">
        <f t="shared" si="55"/>
        <v>0</v>
      </c>
      <c r="R99" s="116">
        <f t="shared" si="55"/>
        <v>0</v>
      </c>
    </row>
    <row r="100" spans="1:18" ht="11.25">
      <c r="A100" s="176" t="s">
        <v>16</v>
      </c>
      <c r="B100" s="177"/>
      <c r="C100" s="178"/>
      <c r="D100" s="70">
        <f t="shared" si="50"/>
        <v>7</v>
      </c>
      <c r="E100" s="70">
        <v>7</v>
      </c>
      <c r="F100" s="70">
        <v>1</v>
      </c>
      <c r="G100" s="71" t="s">
        <v>160</v>
      </c>
      <c r="H100" s="6">
        <v>111</v>
      </c>
      <c r="I100" s="5">
        <v>211</v>
      </c>
      <c r="J100" s="118">
        <f>дошк24!D18</f>
        <v>74018</v>
      </c>
      <c r="K100" s="118"/>
      <c r="L100" s="118"/>
      <c r="M100" s="118">
        <f>дошк25!D18</f>
        <v>99800</v>
      </c>
      <c r="N100" s="118"/>
      <c r="O100" s="118"/>
      <c r="P100" s="118">
        <f>дошк26!D18</f>
        <v>99800</v>
      </c>
      <c r="Q100" s="118"/>
      <c r="R100" s="118"/>
    </row>
    <row r="101" spans="1:18" ht="11.25">
      <c r="A101" s="176" t="s">
        <v>17</v>
      </c>
      <c r="B101" s="177"/>
      <c r="C101" s="178"/>
      <c r="D101" s="70">
        <f t="shared" si="50"/>
        <v>8</v>
      </c>
      <c r="E101" s="70">
        <v>7</v>
      </c>
      <c r="F101" s="70">
        <v>1</v>
      </c>
      <c r="G101" s="71" t="s">
        <v>160</v>
      </c>
      <c r="H101" s="6">
        <v>119</v>
      </c>
      <c r="I101" s="4">
        <v>213</v>
      </c>
      <c r="J101" s="118">
        <f>дошк24!D29</f>
        <v>22353</v>
      </c>
      <c r="K101" s="118"/>
      <c r="L101" s="118"/>
      <c r="M101" s="118">
        <f>дошк25!D29</f>
        <v>30200</v>
      </c>
      <c r="N101" s="118"/>
      <c r="O101" s="118"/>
      <c r="P101" s="118">
        <f>дошк26!D29</f>
        <v>30200</v>
      </c>
      <c r="Q101" s="118"/>
      <c r="R101" s="118"/>
    </row>
    <row r="102" spans="1:18" ht="11.25">
      <c r="A102" s="182" t="s">
        <v>22</v>
      </c>
      <c r="B102" s="183"/>
      <c r="C102" s="184"/>
      <c r="D102" s="70">
        <f>D101+1</f>
        <v>9</v>
      </c>
      <c r="E102" s="63">
        <v>7</v>
      </c>
      <c r="F102" s="63">
        <v>1</v>
      </c>
      <c r="G102" s="67" t="s">
        <v>160</v>
      </c>
      <c r="H102" s="65">
        <v>240</v>
      </c>
      <c r="I102" s="72">
        <v>300</v>
      </c>
      <c r="J102" s="116">
        <f>J103</f>
        <v>3000</v>
      </c>
      <c r="K102" s="116">
        <f aca="true" t="shared" si="56" ref="K102:R102">K103</f>
        <v>0</v>
      </c>
      <c r="L102" s="116">
        <f t="shared" si="56"/>
        <v>0</v>
      </c>
      <c r="M102" s="116">
        <f t="shared" si="56"/>
        <v>0</v>
      </c>
      <c r="N102" s="116">
        <f t="shared" si="56"/>
        <v>0</v>
      </c>
      <c r="O102" s="116">
        <f t="shared" si="56"/>
        <v>0</v>
      </c>
      <c r="P102" s="116">
        <f t="shared" si="56"/>
        <v>0</v>
      </c>
      <c r="Q102" s="116">
        <f t="shared" si="56"/>
        <v>0</v>
      </c>
      <c r="R102" s="116">
        <f t="shared" si="56"/>
        <v>0</v>
      </c>
    </row>
    <row r="103" spans="1:18" ht="11.25">
      <c r="A103" s="176" t="s">
        <v>24</v>
      </c>
      <c r="B103" s="177"/>
      <c r="C103" s="178"/>
      <c r="D103" s="70">
        <f t="shared" si="50"/>
        <v>10</v>
      </c>
      <c r="E103" s="70">
        <v>7</v>
      </c>
      <c r="F103" s="70">
        <v>1</v>
      </c>
      <c r="G103" s="71" t="s">
        <v>160</v>
      </c>
      <c r="H103" s="6">
        <v>244</v>
      </c>
      <c r="I103" s="4">
        <v>340</v>
      </c>
      <c r="J103" s="118">
        <f>J104</f>
        <v>3000</v>
      </c>
      <c r="K103" s="118">
        <f aca="true" t="shared" si="57" ref="K103:R103">K104</f>
        <v>0</v>
      </c>
      <c r="L103" s="118">
        <f t="shared" si="57"/>
        <v>0</v>
      </c>
      <c r="M103" s="118">
        <f t="shared" si="57"/>
        <v>0</v>
      </c>
      <c r="N103" s="118">
        <f t="shared" si="57"/>
        <v>0</v>
      </c>
      <c r="O103" s="118">
        <f t="shared" si="57"/>
        <v>0</v>
      </c>
      <c r="P103" s="118">
        <f t="shared" si="57"/>
        <v>0</v>
      </c>
      <c r="Q103" s="118">
        <f t="shared" si="57"/>
        <v>0</v>
      </c>
      <c r="R103" s="118">
        <f t="shared" si="57"/>
        <v>0</v>
      </c>
    </row>
    <row r="104" spans="1:18" ht="11.25">
      <c r="A104" s="176" t="s">
        <v>104</v>
      </c>
      <c r="B104" s="177"/>
      <c r="C104" s="178"/>
      <c r="D104" s="70">
        <f t="shared" si="50"/>
        <v>11</v>
      </c>
      <c r="E104" s="70">
        <v>7</v>
      </c>
      <c r="F104" s="70">
        <v>1</v>
      </c>
      <c r="G104" s="71" t="s">
        <v>160</v>
      </c>
      <c r="H104" s="6">
        <v>244</v>
      </c>
      <c r="I104" s="4">
        <v>346</v>
      </c>
      <c r="J104" s="118">
        <f>дошк24!D57</f>
        <v>3000</v>
      </c>
      <c r="K104" s="118"/>
      <c r="L104" s="118"/>
      <c r="M104" s="118"/>
      <c r="N104" s="118"/>
      <c r="O104" s="118"/>
      <c r="P104" s="118"/>
      <c r="Q104" s="118"/>
      <c r="R104" s="118"/>
    </row>
    <row r="105" spans="1:18" ht="11.25">
      <c r="A105" s="185" t="s">
        <v>161</v>
      </c>
      <c r="B105" s="186"/>
      <c r="C105" s="187"/>
      <c r="D105" s="70">
        <f t="shared" si="50"/>
        <v>12</v>
      </c>
      <c r="E105" s="66">
        <v>7</v>
      </c>
      <c r="F105" s="66">
        <v>1</v>
      </c>
      <c r="G105" s="67" t="s">
        <v>162</v>
      </c>
      <c r="H105" s="68"/>
      <c r="I105" s="69"/>
      <c r="J105" s="160">
        <f>J106</f>
        <v>223146</v>
      </c>
      <c r="K105" s="160">
        <f aca="true" t="shared" si="58" ref="K105:R105">K106</f>
        <v>0</v>
      </c>
      <c r="L105" s="160">
        <f t="shared" si="58"/>
        <v>0</v>
      </c>
      <c r="M105" s="160">
        <f t="shared" si="58"/>
        <v>230486</v>
      </c>
      <c r="N105" s="160">
        <f t="shared" si="58"/>
        <v>0</v>
      </c>
      <c r="O105" s="160">
        <f t="shared" si="58"/>
        <v>0</v>
      </c>
      <c r="P105" s="160">
        <f t="shared" si="58"/>
        <v>237886</v>
      </c>
      <c r="Q105" s="160">
        <f t="shared" si="58"/>
        <v>0</v>
      </c>
      <c r="R105" s="160">
        <f t="shared" si="58"/>
        <v>0</v>
      </c>
    </row>
    <row r="106" spans="1:18" s="131" customFormat="1" ht="10.5">
      <c r="A106" s="136" t="s">
        <v>18</v>
      </c>
      <c r="B106" s="137"/>
      <c r="C106" s="138"/>
      <c r="D106" s="66">
        <f t="shared" si="50"/>
        <v>13</v>
      </c>
      <c r="E106" s="66">
        <v>7</v>
      </c>
      <c r="F106" s="66">
        <v>1</v>
      </c>
      <c r="G106" s="67" t="s">
        <v>162</v>
      </c>
      <c r="H106" s="68">
        <v>240</v>
      </c>
      <c r="I106" s="69">
        <v>220</v>
      </c>
      <c r="J106" s="160">
        <f>J107</f>
        <v>223146</v>
      </c>
      <c r="K106" s="117">
        <f aca="true" t="shared" si="59" ref="K106:R106">K107</f>
        <v>0</v>
      </c>
      <c r="L106" s="117">
        <f t="shared" si="59"/>
        <v>0</v>
      </c>
      <c r="M106" s="117">
        <f t="shared" si="59"/>
        <v>230486</v>
      </c>
      <c r="N106" s="117">
        <f t="shared" si="59"/>
        <v>0</v>
      </c>
      <c r="O106" s="117">
        <f t="shared" si="59"/>
        <v>0</v>
      </c>
      <c r="P106" s="117">
        <f t="shared" si="59"/>
        <v>237886</v>
      </c>
      <c r="Q106" s="117">
        <f t="shared" si="59"/>
        <v>0</v>
      </c>
      <c r="R106" s="117">
        <f t="shared" si="59"/>
        <v>0</v>
      </c>
    </row>
    <row r="107" spans="1:18" ht="11.25" customHeight="1">
      <c r="A107" s="133" t="s">
        <v>21</v>
      </c>
      <c r="B107" s="134"/>
      <c r="C107" s="135"/>
      <c r="D107" s="70">
        <f t="shared" si="50"/>
        <v>14</v>
      </c>
      <c r="E107" s="70">
        <v>7</v>
      </c>
      <c r="F107" s="70">
        <v>1</v>
      </c>
      <c r="G107" s="71" t="s">
        <v>162</v>
      </c>
      <c r="H107" s="6">
        <v>244</v>
      </c>
      <c r="I107" s="4">
        <v>226</v>
      </c>
      <c r="J107" s="161">
        <f>дошк24!G40</f>
        <v>223146</v>
      </c>
      <c r="K107" s="118"/>
      <c r="L107" s="118"/>
      <c r="M107" s="118">
        <f>дошк25!G40</f>
        <v>230486</v>
      </c>
      <c r="N107" s="118"/>
      <c r="O107" s="118"/>
      <c r="P107" s="118">
        <f>дошк26!G40</f>
        <v>237886</v>
      </c>
      <c r="Q107" s="118"/>
      <c r="R107" s="118"/>
    </row>
    <row r="108" spans="1:18" ht="21" customHeight="1">
      <c r="A108" s="185" t="s">
        <v>163</v>
      </c>
      <c r="B108" s="186"/>
      <c r="C108" s="187"/>
      <c r="D108" s="66">
        <f>D107+1</f>
        <v>15</v>
      </c>
      <c r="E108" s="66">
        <v>7</v>
      </c>
      <c r="F108" s="66">
        <v>1</v>
      </c>
      <c r="G108" s="67" t="s">
        <v>164</v>
      </c>
      <c r="H108" s="68"/>
      <c r="I108" s="69"/>
      <c r="J108" s="117">
        <f>J109+J115+J121</f>
        <v>977664</v>
      </c>
      <c r="K108" s="117">
        <f aca="true" t="shared" si="60" ref="K108:R108">K109+K115+K121</f>
        <v>0</v>
      </c>
      <c r="L108" s="117">
        <f t="shared" si="60"/>
        <v>0</v>
      </c>
      <c r="M108" s="117">
        <f t="shared" si="60"/>
        <v>961702</v>
      </c>
      <c r="N108" s="117">
        <f t="shared" si="60"/>
        <v>0</v>
      </c>
      <c r="O108" s="117">
        <f t="shared" si="60"/>
        <v>0</v>
      </c>
      <c r="P108" s="117">
        <f t="shared" si="60"/>
        <v>961702</v>
      </c>
      <c r="Q108" s="117">
        <f t="shared" si="60"/>
        <v>0</v>
      </c>
      <c r="R108" s="117">
        <f t="shared" si="60"/>
        <v>0</v>
      </c>
    </row>
    <row r="109" spans="1:18" ht="21.75" customHeight="1">
      <c r="A109" s="179" t="s">
        <v>166</v>
      </c>
      <c r="B109" s="180"/>
      <c r="C109" s="181"/>
      <c r="D109" s="73">
        <f t="shared" si="50"/>
        <v>16</v>
      </c>
      <c r="E109" s="73">
        <v>7</v>
      </c>
      <c r="F109" s="73">
        <v>1</v>
      </c>
      <c r="G109" s="74" t="s">
        <v>165</v>
      </c>
      <c r="H109" s="6"/>
      <c r="I109" s="4"/>
      <c r="J109" s="119">
        <f>J110+J113</f>
        <v>730495</v>
      </c>
      <c r="K109" s="119">
        <f aca="true" t="shared" si="61" ref="K109:R109">K110+K113</f>
        <v>0</v>
      </c>
      <c r="L109" s="119">
        <f t="shared" si="61"/>
        <v>0</v>
      </c>
      <c r="M109" s="119">
        <f t="shared" si="61"/>
        <v>714533</v>
      </c>
      <c r="N109" s="119">
        <f t="shared" si="61"/>
        <v>0</v>
      </c>
      <c r="O109" s="119">
        <f t="shared" si="61"/>
        <v>0</v>
      </c>
      <c r="P109" s="119">
        <f t="shared" si="61"/>
        <v>714533</v>
      </c>
      <c r="Q109" s="119">
        <f t="shared" si="61"/>
        <v>0</v>
      </c>
      <c r="R109" s="119">
        <f t="shared" si="61"/>
        <v>0</v>
      </c>
    </row>
    <row r="110" spans="1:18" ht="11.25">
      <c r="A110" s="182" t="s">
        <v>15</v>
      </c>
      <c r="B110" s="183"/>
      <c r="C110" s="184"/>
      <c r="D110" s="63">
        <f t="shared" si="50"/>
        <v>17</v>
      </c>
      <c r="E110" s="63">
        <v>7</v>
      </c>
      <c r="F110" s="63">
        <v>1</v>
      </c>
      <c r="G110" s="67" t="s">
        <v>165</v>
      </c>
      <c r="H110" s="65">
        <v>110</v>
      </c>
      <c r="I110" s="18">
        <v>210</v>
      </c>
      <c r="J110" s="117">
        <f>J111+J112</f>
        <v>730495</v>
      </c>
      <c r="K110" s="117">
        <f aca="true" t="shared" si="62" ref="K110:R110">K111+K112+K113</f>
        <v>0</v>
      </c>
      <c r="L110" s="117">
        <f t="shared" si="62"/>
        <v>0</v>
      </c>
      <c r="M110" s="117">
        <f t="shared" si="62"/>
        <v>714533</v>
      </c>
      <c r="N110" s="117">
        <f t="shared" si="62"/>
        <v>0</v>
      </c>
      <c r="O110" s="117">
        <f t="shared" si="62"/>
        <v>0</v>
      </c>
      <c r="P110" s="117">
        <f t="shared" si="62"/>
        <v>714533</v>
      </c>
      <c r="Q110" s="117">
        <f t="shared" si="62"/>
        <v>0</v>
      </c>
      <c r="R110" s="117">
        <f t="shared" si="62"/>
        <v>0</v>
      </c>
    </row>
    <row r="111" spans="1:18" ht="11.25">
      <c r="A111" s="173" t="s">
        <v>16</v>
      </c>
      <c r="B111" s="174"/>
      <c r="C111" s="175"/>
      <c r="D111" s="70">
        <f t="shared" si="50"/>
        <v>18</v>
      </c>
      <c r="E111" s="70">
        <v>7</v>
      </c>
      <c r="F111" s="70">
        <v>1</v>
      </c>
      <c r="G111" s="74" t="s">
        <v>165</v>
      </c>
      <c r="H111" s="6">
        <v>111</v>
      </c>
      <c r="I111" s="5">
        <v>211</v>
      </c>
      <c r="J111" s="118">
        <f>дошк24!D16</f>
        <v>561056</v>
      </c>
      <c r="K111" s="118"/>
      <c r="L111" s="118"/>
      <c r="M111" s="118">
        <f>дошк25!D16</f>
        <v>548795</v>
      </c>
      <c r="N111" s="118"/>
      <c r="O111" s="118"/>
      <c r="P111" s="118">
        <f>дошк26!D16</f>
        <v>548795</v>
      </c>
      <c r="Q111" s="118"/>
      <c r="R111" s="118"/>
    </row>
    <row r="112" spans="1:18" ht="11.25">
      <c r="A112" s="176" t="s">
        <v>17</v>
      </c>
      <c r="B112" s="177"/>
      <c r="C112" s="178"/>
      <c r="D112" s="70">
        <f t="shared" si="50"/>
        <v>19</v>
      </c>
      <c r="E112" s="70">
        <v>7</v>
      </c>
      <c r="F112" s="70">
        <v>1</v>
      </c>
      <c r="G112" s="71" t="s">
        <v>165</v>
      </c>
      <c r="H112" s="6">
        <v>119</v>
      </c>
      <c r="I112" s="5">
        <v>213</v>
      </c>
      <c r="J112" s="118">
        <f>дошк24!D27</f>
        <v>169439</v>
      </c>
      <c r="K112" s="118"/>
      <c r="L112" s="118"/>
      <c r="M112" s="118">
        <f>дошк25!D27</f>
        <v>165738</v>
      </c>
      <c r="N112" s="118"/>
      <c r="O112" s="118"/>
      <c r="P112" s="118">
        <f>дошк26!D27</f>
        <v>165738</v>
      </c>
      <c r="Q112" s="118"/>
      <c r="R112" s="118"/>
    </row>
    <row r="113" spans="1:18" ht="11.25">
      <c r="A113" s="173" t="s">
        <v>113</v>
      </c>
      <c r="B113" s="174"/>
      <c r="C113" s="175"/>
      <c r="D113" s="70">
        <f t="shared" si="50"/>
        <v>20</v>
      </c>
      <c r="E113" s="70">
        <v>7</v>
      </c>
      <c r="F113" s="70">
        <v>1</v>
      </c>
      <c r="G113" s="71" t="s">
        <v>165</v>
      </c>
      <c r="H113" s="6">
        <v>110</v>
      </c>
      <c r="I113" s="5">
        <v>260</v>
      </c>
      <c r="J113" s="118">
        <f>J114</f>
        <v>0</v>
      </c>
      <c r="K113" s="118">
        <f aca="true" t="shared" si="63" ref="K113:R113">K114</f>
        <v>0</v>
      </c>
      <c r="L113" s="118">
        <f t="shared" si="63"/>
        <v>0</v>
      </c>
      <c r="M113" s="118">
        <f t="shared" si="63"/>
        <v>0</v>
      </c>
      <c r="N113" s="118">
        <f t="shared" si="63"/>
        <v>0</v>
      </c>
      <c r="O113" s="118">
        <f t="shared" si="63"/>
        <v>0</v>
      </c>
      <c r="P113" s="118">
        <f t="shared" si="63"/>
        <v>0</v>
      </c>
      <c r="Q113" s="118">
        <f t="shared" si="63"/>
        <v>0</v>
      </c>
      <c r="R113" s="118">
        <f t="shared" si="63"/>
        <v>0</v>
      </c>
    </row>
    <row r="114" spans="1:18" ht="11.25">
      <c r="A114" s="176" t="s">
        <v>114</v>
      </c>
      <c r="B114" s="177"/>
      <c r="C114" s="178"/>
      <c r="D114" s="70">
        <f t="shared" si="50"/>
        <v>21</v>
      </c>
      <c r="E114" s="70">
        <v>7</v>
      </c>
      <c r="F114" s="70">
        <v>1</v>
      </c>
      <c r="G114" s="71" t="s">
        <v>165</v>
      </c>
      <c r="H114" s="6">
        <v>111</v>
      </c>
      <c r="I114" s="5">
        <v>266</v>
      </c>
      <c r="J114" s="118">
        <f>дошк24!D48</f>
        <v>0</v>
      </c>
      <c r="K114" s="118"/>
      <c r="L114" s="118"/>
      <c r="M114" s="118"/>
      <c r="N114" s="118"/>
      <c r="O114" s="118"/>
      <c r="P114" s="118"/>
      <c r="Q114" s="118"/>
      <c r="R114" s="118"/>
    </row>
    <row r="115" spans="1:18" ht="19.5" customHeight="1">
      <c r="A115" s="179" t="s">
        <v>167</v>
      </c>
      <c r="B115" s="180"/>
      <c r="C115" s="181"/>
      <c r="D115" s="70">
        <f t="shared" si="50"/>
        <v>22</v>
      </c>
      <c r="E115" s="73">
        <v>7</v>
      </c>
      <c r="F115" s="73">
        <v>1</v>
      </c>
      <c r="G115" s="74" t="s">
        <v>168</v>
      </c>
      <c r="H115" s="75"/>
      <c r="I115" s="57"/>
      <c r="J115" s="119">
        <f>J116+J119</f>
        <v>244572</v>
      </c>
      <c r="K115" s="119">
        <f aca="true" t="shared" si="64" ref="K115:R115">K116</f>
        <v>0</v>
      </c>
      <c r="L115" s="119">
        <f t="shared" si="64"/>
        <v>0</v>
      </c>
      <c r="M115" s="119">
        <f t="shared" si="64"/>
        <v>244572</v>
      </c>
      <c r="N115" s="119">
        <f t="shared" si="64"/>
        <v>0</v>
      </c>
      <c r="O115" s="119">
        <f t="shared" si="64"/>
        <v>0</v>
      </c>
      <c r="P115" s="119">
        <f t="shared" si="64"/>
        <v>244572</v>
      </c>
      <c r="Q115" s="119">
        <f t="shared" si="64"/>
        <v>0</v>
      </c>
      <c r="R115" s="119">
        <f t="shared" si="64"/>
        <v>0</v>
      </c>
    </row>
    <row r="116" spans="1:18" ht="11.25">
      <c r="A116" s="182" t="s">
        <v>15</v>
      </c>
      <c r="B116" s="183"/>
      <c r="C116" s="184"/>
      <c r="D116" s="63">
        <f t="shared" si="50"/>
        <v>23</v>
      </c>
      <c r="E116" s="63">
        <v>7</v>
      </c>
      <c r="F116" s="63">
        <v>1</v>
      </c>
      <c r="G116" s="64" t="s">
        <v>168</v>
      </c>
      <c r="H116" s="65">
        <v>110</v>
      </c>
      <c r="I116" s="18">
        <v>210</v>
      </c>
      <c r="J116" s="116">
        <f>J117+J118</f>
        <v>244572</v>
      </c>
      <c r="K116" s="116">
        <f aca="true" t="shared" si="65" ref="K116:R116">K117+K118</f>
        <v>0</v>
      </c>
      <c r="L116" s="116">
        <f t="shared" si="65"/>
        <v>0</v>
      </c>
      <c r="M116" s="116">
        <f t="shared" si="65"/>
        <v>244572</v>
      </c>
      <c r="N116" s="116">
        <f t="shared" si="65"/>
        <v>0</v>
      </c>
      <c r="O116" s="116">
        <f t="shared" si="65"/>
        <v>0</v>
      </c>
      <c r="P116" s="116">
        <f t="shared" si="65"/>
        <v>244572</v>
      </c>
      <c r="Q116" s="116">
        <f t="shared" si="65"/>
        <v>0</v>
      </c>
      <c r="R116" s="116">
        <f t="shared" si="65"/>
        <v>0</v>
      </c>
    </row>
    <row r="117" spans="1:18" ht="11.25">
      <c r="A117" s="173" t="s">
        <v>16</v>
      </c>
      <c r="B117" s="174"/>
      <c r="C117" s="175"/>
      <c r="D117" s="70">
        <f t="shared" si="50"/>
        <v>24</v>
      </c>
      <c r="E117" s="70">
        <v>7</v>
      </c>
      <c r="F117" s="70">
        <v>1</v>
      </c>
      <c r="G117" s="71" t="s">
        <v>168</v>
      </c>
      <c r="H117" s="6">
        <v>111</v>
      </c>
      <c r="I117" s="5">
        <v>211</v>
      </c>
      <c r="J117" s="118">
        <f>дошк24!D17</f>
        <v>187842</v>
      </c>
      <c r="K117" s="118"/>
      <c r="L117" s="118"/>
      <c r="M117" s="118">
        <f>дошк25!D17</f>
        <v>187842</v>
      </c>
      <c r="N117" s="118"/>
      <c r="O117" s="118"/>
      <c r="P117" s="118">
        <f>дошк26!D17</f>
        <v>187842</v>
      </c>
      <c r="Q117" s="118"/>
      <c r="R117" s="118"/>
    </row>
    <row r="118" spans="1:18" ht="11.25">
      <c r="A118" s="176" t="s">
        <v>17</v>
      </c>
      <c r="B118" s="177"/>
      <c r="C118" s="178"/>
      <c r="D118" s="70">
        <f t="shared" si="50"/>
        <v>25</v>
      </c>
      <c r="E118" s="70">
        <v>7</v>
      </c>
      <c r="F118" s="70">
        <v>1</v>
      </c>
      <c r="G118" s="71" t="s">
        <v>168</v>
      </c>
      <c r="H118" s="6">
        <v>119</v>
      </c>
      <c r="I118" s="5">
        <v>213</v>
      </c>
      <c r="J118" s="118">
        <f>дошк24!D28</f>
        <v>56730</v>
      </c>
      <c r="K118" s="118"/>
      <c r="L118" s="118"/>
      <c r="M118" s="118">
        <f>дошк25!D28</f>
        <v>56730</v>
      </c>
      <c r="N118" s="118"/>
      <c r="O118" s="118"/>
      <c r="P118" s="118">
        <f>дошк26!D28</f>
        <v>56730</v>
      </c>
      <c r="Q118" s="118"/>
      <c r="R118" s="118"/>
    </row>
    <row r="119" spans="1:18" ht="11.25">
      <c r="A119" s="173" t="s">
        <v>113</v>
      </c>
      <c r="B119" s="174"/>
      <c r="C119" s="175"/>
      <c r="D119" s="70">
        <f t="shared" si="50"/>
        <v>26</v>
      </c>
      <c r="E119" s="70">
        <v>7</v>
      </c>
      <c r="F119" s="70">
        <v>1</v>
      </c>
      <c r="G119" s="71" t="s">
        <v>168</v>
      </c>
      <c r="H119" s="6">
        <v>110</v>
      </c>
      <c r="I119" s="5">
        <v>260</v>
      </c>
      <c r="J119" s="118">
        <f>J120</f>
        <v>0</v>
      </c>
      <c r="K119" s="118">
        <f aca="true" t="shared" si="66" ref="K119:R119">K120</f>
        <v>0</v>
      </c>
      <c r="L119" s="118">
        <f t="shared" si="66"/>
        <v>0</v>
      </c>
      <c r="M119" s="118">
        <f t="shared" si="66"/>
        <v>0</v>
      </c>
      <c r="N119" s="118">
        <f t="shared" si="66"/>
        <v>0</v>
      </c>
      <c r="O119" s="118">
        <f t="shared" si="66"/>
        <v>0</v>
      </c>
      <c r="P119" s="118">
        <f t="shared" si="66"/>
        <v>0</v>
      </c>
      <c r="Q119" s="118">
        <f t="shared" si="66"/>
        <v>0</v>
      </c>
      <c r="R119" s="118">
        <f t="shared" si="66"/>
        <v>0</v>
      </c>
    </row>
    <row r="120" spans="1:18" ht="11.25">
      <c r="A120" s="176" t="s">
        <v>114</v>
      </c>
      <c r="B120" s="177"/>
      <c r="C120" s="178"/>
      <c r="D120" s="70">
        <f t="shared" si="50"/>
        <v>27</v>
      </c>
      <c r="E120" s="70">
        <v>7</v>
      </c>
      <c r="F120" s="70">
        <v>1</v>
      </c>
      <c r="G120" s="71" t="s">
        <v>168</v>
      </c>
      <c r="H120" s="6">
        <v>111</v>
      </c>
      <c r="I120" s="5">
        <v>266</v>
      </c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8.75" customHeight="1">
      <c r="A121" s="179" t="s">
        <v>169</v>
      </c>
      <c r="B121" s="180"/>
      <c r="C121" s="181"/>
      <c r="D121" s="70">
        <f t="shared" si="50"/>
        <v>28</v>
      </c>
      <c r="E121" s="73">
        <v>7</v>
      </c>
      <c r="F121" s="73">
        <v>1</v>
      </c>
      <c r="G121" s="74" t="s">
        <v>170</v>
      </c>
      <c r="H121" s="75"/>
      <c r="I121" s="57"/>
      <c r="J121" s="119">
        <f>J122</f>
        <v>2597</v>
      </c>
      <c r="K121" s="119">
        <f aca="true" t="shared" si="67" ref="K121:R123">K122</f>
        <v>0</v>
      </c>
      <c r="L121" s="119">
        <f t="shared" si="67"/>
        <v>0</v>
      </c>
      <c r="M121" s="119">
        <f t="shared" si="67"/>
        <v>2597</v>
      </c>
      <c r="N121" s="119">
        <f t="shared" si="67"/>
        <v>0</v>
      </c>
      <c r="O121" s="119">
        <f t="shared" si="67"/>
        <v>0</v>
      </c>
      <c r="P121" s="119">
        <f t="shared" si="67"/>
        <v>2597</v>
      </c>
      <c r="Q121" s="119">
        <f t="shared" si="67"/>
        <v>0</v>
      </c>
      <c r="R121" s="119">
        <f t="shared" si="67"/>
        <v>0</v>
      </c>
    </row>
    <row r="122" spans="1:18" ht="11.25">
      <c r="A122" s="182" t="s">
        <v>22</v>
      </c>
      <c r="B122" s="183"/>
      <c r="C122" s="184"/>
      <c r="D122" s="63">
        <f t="shared" si="50"/>
        <v>29</v>
      </c>
      <c r="E122" s="63">
        <v>7</v>
      </c>
      <c r="F122" s="63">
        <v>1</v>
      </c>
      <c r="G122" s="64" t="s">
        <v>170</v>
      </c>
      <c r="H122" s="65">
        <v>240</v>
      </c>
      <c r="I122" s="18">
        <v>300</v>
      </c>
      <c r="J122" s="116">
        <f>J123</f>
        <v>2597</v>
      </c>
      <c r="K122" s="116">
        <f t="shared" si="67"/>
        <v>0</v>
      </c>
      <c r="L122" s="116">
        <f t="shared" si="67"/>
        <v>0</v>
      </c>
      <c r="M122" s="116">
        <f t="shared" si="67"/>
        <v>2597</v>
      </c>
      <c r="N122" s="116">
        <f t="shared" si="67"/>
        <v>0</v>
      </c>
      <c r="O122" s="116">
        <f t="shared" si="67"/>
        <v>0</v>
      </c>
      <c r="P122" s="116">
        <f t="shared" si="67"/>
        <v>2597</v>
      </c>
      <c r="Q122" s="116">
        <f t="shared" si="67"/>
        <v>0</v>
      </c>
      <c r="R122" s="116">
        <f t="shared" si="67"/>
        <v>0</v>
      </c>
    </row>
    <row r="123" spans="1:18" ht="11.25">
      <c r="A123" s="176" t="s">
        <v>24</v>
      </c>
      <c r="B123" s="177"/>
      <c r="C123" s="178"/>
      <c r="D123" s="70">
        <f t="shared" si="50"/>
        <v>30</v>
      </c>
      <c r="E123" s="70">
        <v>7</v>
      </c>
      <c r="F123" s="70">
        <v>1</v>
      </c>
      <c r="G123" s="71" t="s">
        <v>170</v>
      </c>
      <c r="H123" s="6">
        <v>244</v>
      </c>
      <c r="I123" s="5">
        <v>340</v>
      </c>
      <c r="J123" s="118">
        <f>J124</f>
        <v>2597</v>
      </c>
      <c r="K123" s="118">
        <f t="shared" si="67"/>
        <v>0</v>
      </c>
      <c r="L123" s="118">
        <f t="shared" si="67"/>
        <v>0</v>
      </c>
      <c r="M123" s="118">
        <f t="shared" si="67"/>
        <v>2597</v>
      </c>
      <c r="N123" s="118">
        <f t="shared" si="67"/>
        <v>0</v>
      </c>
      <c r="O123" s="118">
        <f t="shared" si="67"/>
        <v>0</v>
      </c>
      <c r="P123" s="118">
        <f t="shared" si="67"/>
        <v>2597</v>
      </c>
      <c r="Q123" s="118">
        <f t="shared" si="67"/>
        <v>0</v>
      </c>
      <c r="R123" s="118">
        <f t="shared" si="67"/>
        <v>0</v>
      </c>
    </row>
    <row r="124" spans="1:18" ht="11.25">
      <c r="A124" s="176" t="s">
        <v>104</v>
      </c>
      <c r="B124" s="177"/>
      <c r="C124" s="178"/>
      <c r="D124" s="70">
        <f t="shared" si="50"/>
        <v>31</v>
      </c>
      <c r="E124" s="70">
        <v>7</v>
      </c>
      <c r="F124" s="70">
        <v>1</v>
      </c>
      <c r="G124" s="71" t="s">
        <v>170</v>
      </c>
      <c r="H124" s="6">
        <v>244</v>
      </c>
      <c r="I124" s="5">
        <v>346</v>
      </c>
      <c r="J124" s="118">
        <f>дошк24!D58</f>
        <v>2597</v>
      </c>
      <c r="K124" s="118"/>
      <c r="L124" s="118"/>
      <c r="M124" s="118">
        <f>дошк25!D47</f>
        <v>2597</v>
      </c>
      <c r="N124" s="118"/>
      <c r="O124" s="118"/>
      <c r="P124" s="118">
        <f>дошк26!D49</f>
        <v>2597</v>
      </c>
      <c r="Q124" s="118"/>
      <c r="R124" s="118"/>
    </row>
    <row r="125" spans="1:18" ht="11.25">
      <c r="A125" s="235" t="s">
        <v>171</v>
      </c>
      <c r="B125" s="236"/>
      <c r="C125" s="237"/>
      <c r="D125" s="16">
        <f>D124+1</f>
        <v>32</v>
      </c>
      <c r="E125" s="16">
        <v>7</v>
      </c>
      <c r="F125" s="22">
        <v>2</v>
      </c>
      <c r="G125" s="17"/>
      <c r="H125" s="17"/>
      <c r="I125" s="17"/>
      <c r="J125" s="164">
        <f>J126</f>
        <v>9103110.4</v>
      </c>
      <c r="K125" s="164">
        <f aca="true" t="shared" si="68" ref="K125:R125">K126</f>
        <v>0</v>
      </c>
      <c r="L125" s="164">
        <f t="shared" si="68"/>
        <v>0</v>
      </c>
      <c r="M125" s="164">
        <f t="shared" si="68"/>
        <v>6746950.55</v>
      </c>
      <c r="N125" s="164">
        <f t="shared" si="68"/>
        <v>0</v>
      </c>
      <c r="O125" s="164">
        <f t="shared" si="68"/>
        <v>0</v>
      </c>
      <c r="P125" s="164">
        <f t="shared" si="68"/>
        <v>6876912</v>
      </c>
      <c r="Q125" s="164">
        <f t="shared" si="68"/>
        <v>0</v>
      </c>
      <c r="R125" s="164">
        <f t="shared" si="68"/>
        <v>0</v>
      </c>
    </row>
    <row r="126" spans="1:18" ht="21" customHeight="1">
      <c r="A126" s="188" t="s">
        <v>115</v>
      </c>
      <c r="B126" s="189"/>
      <c r="C126" s="190"/>
      <c r="D126" s="111">
        <f t="shared" si="50"/>
        <v>33</v>
      </c>
      <c r="E126" s="111">
        <v>7</v>
      </c>
      <c r="F126" s="111">
        <v>2</v>
      </c>
      <c r="G126" s="112" t="s">
        <v>68</v>
      </c>
      <c r="H126" s="113"/>
      <c r="I126" s="114"/>
      <c r="J126" s="163">
        <f>J127</f>
        <v>9103110.4</v>
      </c>
      <c r="K126" s="115">
        <f aca="true" t="shared" si="69" ref="K126:R127">K127</f>
        <v>0</v>
      </c>
      <c r="L126" s="115">
        <f t="shared" si="69"/>
        <v>0</v>
      </c>
      <c r="M126" s="115">
        <f t="shared" si="69"/>
        <v>6746950.55</v>
      </c>
      <c r="N126" s="115">
        <f t="shared" si="69"/>
        <v>0</v>
      </c>
      <c r="O126" s="115">
        <f t="shared" si="69"/>
        <v>0</v>
      </c>
      <c r="P126" s="115">
        <f t="shared" si="69"/>
        <v>6876912</v>
      </c>
      <c r="Q126" s="115">
        <f t="shared" si="69"/>
        <v>0</v>
      </c>
      <c r="R126" s="115">
        <f t="shared" si="69"/>
        <v>0</v>
      </c>
    </row>
    <row r="127" spans="1:18" ht="17.25" customHeight="1">
      <c r="A127" s="182" t="s">
        <v>172</v>
      </c>
      <c r="B127" s="183"/>
      <c r="C127" s="184"/>
      <c r="D127" s="63">
        <f t="shared" si="50"/>
        <v>34</v>
      </c>
      <c r="E127" s="63">
        <v>7</v>
      </c>
      <c r="F127" s="63">
        <v>2</v>
      </c>
      <c r="G127" s="64" t="s">
        <v>173</v>
      </c>
      <c r="H127" s="6"/>
      <c r="I127" s="5"/>
      <c r="J127" s="162">
        <f>J128</f>
        <v>9103110.4</v>
      </c>
      <c r="K127" s="116">
        <f t="shared" si="69"/>
        <v>0</v>
      </c>
      <c r="L127" s="116">
        <f t="shared" si="69"/>
        <v>0</v>
      </c>
      <c r="M127" s="116">
        <f t="shared" si="69"/>
        <v>6746950.55</v>
      </c>
      <c r="N127" s="116">
        <f t="shared" si="69"/>
        <v>0</v>
      </c>
      <c r="O127" s="116">
        <f t="shared" si="69"/>
        <v>0</v>
      </c>
      <c r="P127" s="116">
        <f t="shared" si="69"/>
        <v>6876912</v>
      </c>
      <c r="Q127" s="116">
        <f t="shared" si="69"/>
        <v>0</v>
      </c>
      <c r="R127" s="116">
        <f t="shared" si="69"/>
        <v>0</v>
      </c>
    </row>
    <row r="128" spans="1:18" ht="11.25">
      <c r="A128" s="182" t="s">
        <v>174</v>
      </c>
      <c r="B128" s="183"/>
      <c r="C128" s="184"/>
      <c r="D128" s="63">
        <f t="shared" si="50"/>
        <v>35</v>
      </c>
      <c r="E128" s="63">
        <v>7</v>
      </c>
      <c r="F128" s="63">
        <v>2</v>
      </c>
      <c r="G128" s="64" t="s">
        <v>175</v>
      </c>
      <c r="H128" s="6"/>
      <c r="I128" s="5"/>
      <c r="J128" s="162">
        <f>J129+J151+J156+J159+J163+J179+J182+J187+J148</f>
        <v>9103110.4</v>
      </c>
      <c r="K128" s="162">
        <f aca="true" t="shared" si="70" ref="K128:R128">K129+K151+K156+K159+K163+K179+K182+K187+K148</f>
        <v>0</v>
      </c>
      <c r="L128" s="162">
        <f t="shared" si="70"/>
        <v>0</v>
      </c>
      <c r="M128" s="162">
        <f t="shared" si="70"/>
        <v>6746950.55</v>
      </c>
      <c r="N128" s="162">
        <f t="shared" si="70"/>
        <v>0</v>
      </c>
      <c r="O128" s="162">
        <f t="shared" si="70"/>
        <v>0</v>
      </c>
      <c r="P128" s="162">
        <f t="shared" si="70"/>
        <v>6876912</v>
      </c>
      <c r="Q128" s="162">
        <f t="shared" si="70"/>
        <v>0</v>
      </c>
      <c r="R128" s="162">
        <f t="shared" si="70"/>
        <v>0</v>
      </c>
    </row>
    <row r="129" spans="1:18" ht="19.5" customHeight="1">
      <c r="A129" s="185" t="s">
        <v>176</v>
      </c>
      <c r="B129" s="186"/>
      <c r="C129" s="187"/>
      <c r="D129" s="66">
        <f t="shared" si="50"/>
        <v>36</v>
      </c>
      <c r="E129" s="66">
        <v>7</v>
      </c>
      <c r="F129" s="66">
        <v>2</v>
      </c>
      <c r="G129" s="67" t="s">
        <v>177</v>
      </c>
      <c r="H129" s="65"/>
      <c r="I129" s="72"/>
      <c r="J129" s="162">
        <f>J130+J133+J144</f>
        <v>1149714</v>
      </c>
      <c r="K129" s="116">
        <f aca="true" t="shared" si="71" ref="K129:R129">K130+K133+K144</f>
        <v>0</v>
      </c>
      <c r="L129" s="116">
        <f t="shared" si="71"/>
        <v>0</v>
      </c>
      <c r="M129" s="116">
        <f t="shared" si="71"/>
        <v>681168</v>
      </c>
      <c r="N129" s="116">
        <f t="shared" si="71"/>
        <v>0</v>
      </c>
      <c r="O129" s="116">
        <f t="shared" si="71"/>
        <v>0</v>
      </c>
      <c r="P129" s="116">
        <f t="shared" si="71"/>
        <v>681168</v>
      </c>
      <c r="Q129" s="116">
        <f t="shared" si="71"/>
        <v>0</v>
      </c>
      <c r="R129" s="116">
        <f t="shared" si="71"/>
        <v>0</v>
      </c>
    </row>
    <row r="130" spans="1:18" ht="18.75" customHeight="1">
      <c r="A130" s="185" t="s">
        <v>15</v>
      </c>
      <c r="B130" s="186"/>
      <c r="C130" s="187"/>
      <c r="D130" s="66">
        <f t="shared" si="50"/>
        <v>37</v>
      </c>
      <c r="E130" s="66">
        <v>7</v>
      </c>
      <c r="F130" s="66">
        <v>2</v>
      </c>
      <c r="G130" s="67" t="s">
        <v>177</v>
      </c>
      <c r="H130" s="68">
        <v>110</v>
      </c>
      <c r="I130" s="69">
        <v>210</v>
      </c>
      <c r="J130" s="160">
        <f>J131+J132</f>
        <v>75191</v>
      </c>
      <c r="K130" s="117">
        <f aca="true" t="shared" si="72" ref="K130:R130">K131+K132</f>
        <v>0</v>
      </c>
      <c r="L130" s="117">
        <f t="shared" si="72"/>
        <v>0</v>
      </c>
      <c r="M130" s="117">
        <f t="shared" si="72"/>
        <v>90200</v>
      </c>
      <c r="N130" s="117">
        <f t="shared" si="72"/>
        <v>0</v>
      </c>
      <c r="O130" s="117">
        <f t="shared" si="72"/>
        <v>0</v>
      </c>
      <c r="P130" s="117">
        <f t="shared" si="72"/>
        <v>90200</v>
      </c>
      <c r="Q130" s="117">
        <f t="shared" si="72"/>
        <v>0</v>
      </c>
      <c r="R130" s="117">
        <f t="shared" si="72"/>
        <v>0</v>
      </c>
    </row>
    <row r="131" spans="1:18" ht="11.25">
      <c r="A131" s="173" t="s">
        <v>16</v>
      </c>
      <c r="B131" s="174"/>
      <c r="C131" s="175"/>
      <c r="D131" s="70">
        <f t="shared" si="50"/>
        <v>38</v>
      </c>
      <c r="E131" s="70">
        <v>7</v>
      </c>
      <c r="F131" s="70">
        <v>2</v>
      </c>
      <c r="G131" s="71" t="s">
        <v>177</v>
      </c>
      <c r="H131" s="6">
        <v>111</v>
      </c>
      <c r="I131" s="4">
        <v>211</v>
      </c>
      <c r="J131" s="161">
        <f>'шк м24'!D18</f>
        <v>57750</v>
      </c>
      <c r="K131" s="118"/>
      <c r="L131" s="118"/>
      <c r="M131" s="118">
        <f>'шк м25-26'!D18</f>
        <v>69300</v>
      </c>
      <c r="N131" s="118"/>
      <c r="O131" s="118"/>
      <c r="P131" s="118">
        <f>M131</f>
        <v>69300</v>
      </c>
      <c r="Q131" s="118"/>
      <c r="R131" s="118"/>
    </row>
    <row r="132" spans="1:18" ht="11.25">
      <c r="A132" s="176" t="s">
        <v>17</v>
      </c>
      <c r="B132" s="177"/>
      <c r="C132" s="178"/>
      <c r="D132" s="70">
        <f t="shared" si="50"/>
        <v>39</v>
      </c>
      <c r="E132" s="70">
        <v>7</v>
      </c>
      <c r="F132" s="70">
        <v>2</v>
      </c>
      <c r="G132" s="71" t="s">
        <v>177</v>
      </c>
      <c r="H132" s="6">
        <v>119</v>
      </c>
      <c r="I132" s="4">
        <v>213</v>
      </c>
      <c r="J132" s="161">
        <f>'шк м24'!D29</f>
        <v>17441</v>
      </c>
      <c r="K132" s="118"/>
      <c r="L132" s="118"/>
      <c r="M132" s="118">
        <f>'шк м25-26'!D29</f>
        <v>20900</v>
      </c>
      <c r="N132" s="118"/>
      <c r="O132" s="118"/>
      <c r="P132" s="118">
        <f>M132</f>
        <v>20900</v>
      </c>
      <c r="Q132" s="118"/>
      <c r="R132" s="118"/>
    </row>
    <row r="133" spans="1:18" s="131" customFormat="1" ht="10.5">
      <c r="A133" s="136" t="s">
        <v>18</v>
      </c>
      <c r="B133" s="137"/>
      <c r="C133" s="138"/>
      <c r="D133" s="66">
        <f t="shared" si="50"/>
        <v>40</v>
      </c>
      <c r="E133" s="66">
        <v>7</v>
      </c>
      <c r="F133" s="66">
        <v>2</v>
      </c>
      <c r="G133" s="67" t="s">
        <v>177</v>
      </c>
      <c r="H133" s="68">
        <v>240</v>
      </c>
      <c r="I133" s="69">
        <v>220</v>
      </c>
      <c r="J133" s="160">
        <f>J134+J135+J141+J142+J143</f>
        <v>835323</v>
      </c>
      <c r="K133" s="160">
        <f aca="true" t="shared" si="73" ref="K133:R133">K134+K135+K141+K142+K143</f>
        <v>0</v>
      </c>
      <c r="L133" s="160">
        <f t="shared" si="73"/>
        <v>0</v>
      </c>
      <c r="M133" s="160">
        <f t="shared" si="73"/>
        <v>590968</v>
      </c>
      <c r="N133" s="160">
        <f t="shared" si="73"/>
        <v>0</v>
      </c>
      <c r="O133" s="160">
        <f t="shared" si="73"/>
        <v>0</v>
      </c>
      <c r="P133" s="160">
        <f t="shared" si="73"/>
        <v>590968</v>
      </c>
      <c r="Q133" s="160">
        <f t="shared" si="73"/>
        <v>0</v>
      </c>
      <c r="R133" s="160">
        <f t="shared" si="73"/>
        <v>0</v>
      </c>
    </row>
    <row r="134" spans="1:18" ht="11.25">
      <c r="A134" s="133" t="s">
        <v>178</v>
      </c>
      <c r="B134" s="134"/>
      <c r="C134" s="135"/>
      <c r="D134" s="70">
        <f t="shared" si="50"/>
        <v>41</v>
      </c>
      <c r="E134" s="70">
        <v>7</v>
      </c>
      <c r="F134" s="70">
        <v>2</v>
      </c>
      <c r="G134" s="71" t="s">
        <v>177</v>
      </c>
      <c r="H134" s="6">
        <v>244</v>
      </c>
      <c r="I134" s="4">
        <v>221</v>
      </c>
      <c r="J134" s="161">
        <f>'шк м24'!G43</f>
        <v>13263</v>
      </c>
      <c r="K134" s="118"/>
      <c r="L134" s="118"/>
      <c r="M134" s="118">
        <f>'шк м25-26'!G38</f>
        <v>13263</v>
      </c>
      <c r="N134" s="118"/>
      <c r="O134" s="118"/>
      <c r="P134" s="118">
        <f>M134</f>
        <v>13263</v>
      </c>
      <c r="Q134" s="118"/>
      <c r="R134" s="118"/>
    </row>
    <row r="135" spans="1:18" ht="11.25">
      <c r="A135" s="133" t="s">
        <v>19</v>
      </c>
      <c r="B135" s="134"/>
      <c r="C135" s="135"/>
      <c r="D135" s="70">
        <f t="shared" si="50"/>
        <v>42</v>
      </c>
      <c r="E135" s="70">
        <v>7</v>
      </c>
      <c r="F135" s="70">
        <v>2</v>
      </c>
      <c r="G135" s="71" t="s">
        <v>177</v>
      </c>
      <c r="H135" s="6">
        <v>244</v>
      </c>
      <c r="I135" s="4">
        <v>223</v>
      </c>
      <c r="J135" s="161">
        <f>J136+J137+J139+J138+J140</f>
        <v>603874</v>
      </c>
      <c r="K135" s="118">
        <f aca="true" t="shared" si="74" ref="K135:R135">K136+K137+K139</f>
        <v>0</v>
      </c>
      <c r="L135" s="118">
        <f t="shared" si="74"/>
        <v>0</v>
      </c>
      <c r="M135" s="118">
        <f t="shared" si="74"/>
        <v>577705</v>
      </c>
      <c r="N135" s="118">
        <f t="shared" si="74"/>
        <v>0</v>
      </c>
      <c r="O135" s="118">
        <f t="shared" si="74"/>
        <v>0</v>
      </c>
      <c r="P135" s="118">
        <f t="shared" si="74"/>
        <v>577705</v>
      </c>
      <c r="Q135" s="118">
        <f t="shared" si="74"/>
        <v>0</v>
      </c>
      <c r="R135" s="118">
        <f t="shared" si="74"/>
        <v>0</v>
      </c>
    </row>
    <row r="136" spans="1:18" ht="11.25">
      <c r="A136" s="194" t="s">
        <v>179</v>
      </c>
      <c r="B136" s="195"/>
      <c r="C136" s="196"/>
      <c r="D136" s="70">
        <f t="shared" si="50"/>
        <v>43</v>
      </c>
      <c r="E136" s="70">
        <v>7</v>
      </c>
      <c r="F136" s="70">
        <v>2</v>
      </c>
      <c r="G136" s="71" t="s">
        <v>177</v>
      </c>
      <c r="H136" s="6">
        <v>247</v>
      </c>
      <c r="I136" s="4">
        <v>223</v>
      </c>
      <c r="J136" s="161">
        <f>'шк м24'!G49</f>
        <v>408378</v>
      </c>
      <c r="K136" s="118"/>
      <c r="L136" s="118"/>
      <c r="M136" s="118">
        <f>'шк м25-26'!G49</f>
        <v>388060</v>
      </c>
      <c r="N136" s="118"/>
      <c r="O136" s="118"/>
      <c r="P136" s="118">
        <f>M136</f>
        <v>388060</v>
      </c>
      <c r="Q136" s="118"/>
      <c r="R136" s="118"/>
    </row>
    <row r="137" spans="1:18" ht="11.25">
      <c r="A137" s="194" t="s">
        <v>180</v>
      </c>
      <c r="B137" s="195"/>
      <c r="C137" s="196"/>
      <c r="D137" s="70">
        <f t="shared" si="50"/>
        <v>44</v>
      </c>
      <c r="E137" s="70">
        <v>7</v>
      </c>
      <c r="F137" s="70">
        <v>2</v>
      </c>
      <c r="G137" s="71" t="s">
        <v>177</v>
      </c>
      <c r="H137" s="6">
        <v>247</v>
      </c>
      <c r="I137" s="4">
        <v>223</v>
      </c>
      <c r="J137" s="161">
        <f>'шк м24'!G50</f>
        <v>187220</v>
      </c>
      <c r="K137" s="118"/>
      <c r="L137" s="118"/>
      <c r="M137" s="118">
        <f>'шк м25-26'!G50</f>
        <v>187220</v>
      </c>
      <c r="N137" s="118"/>
      <c r="O137" s="118"/>
      <c r="P137" s="118">
        <f>M137</f>
        <v>187220</v>
      </c>
      <c r="Q137" s="118"/>
      <c r="R137" s="118"/>
    </row>
    <row r="138" spans="1:18" ht="11.25">
      <c r="A138" s="194" t="s">
        <v>219</v>
      </c>
      <c r="B138" s="195"/>
      <c r="C138" s="196"/>
      <c r="D138" s="70">
        <f aca="true" t="shared" si="75" ref="D138:D181">D137+1</f>
        <v>45</v>
      </c>
      <c r="E138" s="70">
        <v>7</v>
      </c>
      <c r="F138" s="70">
        <v>2</v>
      </c>
      <c r="G138" s="71" t="s">
        <v>177</v>
      </c>
      <c r="H138" s="6">
        <v>247</v>
      </c>
      <c r="I138" s="4">
        <v>223</v>
      </c>
      <c r="J138" s="161">
        <f>'шк м24'!G51</f>
        <v>3910</v>
      </c>
      <c r="K138" s="118"/>
      <c r="L138" s="118"/>
      <c r="M138" s="118"/>
      <c r="N138" s="118"/>
      <c r="O138" s="118"/>
      <c r="P138" s="118"/>
      <c r="Q138" s="118"/>
      <c r="R138" s="118"/>
    </row>
    <row r="139" spans="1:18" ht="11.25">
      <c r="A139" s="194" t="s">
        <v>181</v>
      </c>
      <c r="B139" s="195"/>
      <c r="C139" s="196"/>
      <c r="D139" s="70">
        <f t="shared" si="75"/>
        <v>46</v>
      </c>
      <c r="E139" s="70">
        <v>7</v>
      </c>
      <c r="F139" s="70">
        <v>2</v>
      </c>
      <c r="G139" s="71" t="s">
        <v>177</v>
      </c>
      <c r="H139" s="6">
        <v>244</v>
      </c>
      <c r="I139" s="4">
        <v>223</v>
      </c>
      <c r="J139" s="161">
        <f>'шк м24'!G53</f>
        <v>2425</v>
      </c>
      <c r="K139" s="118"/>
      <c r="L139" s="118"/>
      <c r="M139" s="118">
        <f>'шк м25-26'!G51</f>
        <v>2425</v>
      </c>
      <c r="N139" s="118"/>
      <c r="O139" s="118"/>
      <c r="P139" s="118">
        <f>M139</f>
        <v>2425</v>
      </c>
      <c r="Q139" s="118"/>
      <c r="R139" s="118"/>
    </row>
    <row r="140" spans="1:18" ht="11.25">
      <c r="A140" s="194" t="s">
        <v>220</v>
      </c>
      <c r="B140" s="195"/>
      <c r="C140" s="196"/>
      <c r="D140" s="70">
        <f t="shared" si="75"/>
        <v>47</v>
      </c>
      <c r="E140" s="70">
        <v>7</v>
      </c>
      <c r="F140" s="70">
        <v>2</v>
      </c>
      <c r="G140" s="71" t="s">
        <v>177</v>
      </c>
      <c r="H140" s="6">
        <v>244</v>
      </c>
      <c r="I140" s="4">
        <v>223</v>
      </c>
      <c r="J140" s="161">
        <f>'шк м24'!G52</f>
        <v>1941</v>
      </c>
      <c r="K140" s="118"/>
      <c r="L140" s="118"/>
      <c r="M140" s="118"/>
      <c r="N140" s="118"/>
      <c r="O140" s="118"/>
      <c r="P140" s="118"/>
      <c r="Q140" s="118"/>
      <c r="R140" s="118"/>
    </row>
    <row r="141" spans="1:18" ht="11.25">
      <c r="A141" s="133" t="s">
        <v>182</v>
      </c>
      <c r="B141" s="134"/>
      <c r="C141" s="135"/>
      <c r="D141" s="70">
        <f t="shared" si="75"/>
        <v>48</v>
      </c>
      <c r="E141" s="70">
        <v>7</v>
      </c>
      <c r="F141" s="70">
        <v>2</v>
      </c>
      <c r="G141" s="71" t="s">
        <v>177</v>
      </c>
      <c r="H141" s="6">
        <v>244</v>
      </c>
      <c r="I141" s="4">
        <v>225</v>
      </c>
      <c r="J141" s="161">
        <f>'шк м24'!G69</f>
        <v>112604</v>
      </c>
      <c r="K141" s="118"/>
      <c r="L141" s="118"/>
      <c r="M141" s="118"/>
      <c r="N141" s="118"/>
      <c r="O141" s="118"/>
      <c r="P141" s="118"/>
      <c r="Q141" s="118"/>
      <c r="R141" s="118"/>
    </row>
    <row r="142" spans="1:18" ht="11.25">
      <c r="A142" s="133" t="s">
        <v>21</v>
      </c>
      <c r="B142" s="134"/>
      <c r="C142" s="135"/>
      <c r="D142" s="70">
        <f t="shared" si="75"/>
        <v>49</v>
      </c>
      <c r="E142" s="70">
        <v>7</v>
      </c>
      <c r="F142" s="70">
        <v>2</v>
      </c>
      <c r="G142" s="71" t="s">
        <v>177</v>
      </c>
      <c r="H142" s="6">
        <v>244</v>
      </c>
      <c r="I142" s="4">
        <v>226</v>
      </c>
      <c r="J142" s="161">
        <f>'шк м24'!G81</f>
        <v>100653</v>
      </c>
      <c r="K142" s="118"/>
      <c r="L142" s="118"/>
      <c r="M142" s="118"/>
      <c r="N142" s="118"/>
      <c r="O142" s="118"/>
      <c r="P142" s="118"/>
      <c r="Q142" s="118"/>
      <c r="R142" s="118"/>
    </row>
    <row r="143" spans="1:18" ht="11.25">
      <c r="A143" s="133" t="s">
        <v>235</v>
      </c>
      <c r="B143" s="134"/>
      <c r="C143" s="135"/>
      <c r="D143" s="70">
        <f t="shared" si="75"/>
        <v>50</v>
      </c>
      <c r="E143" s="70">
        <v>7</v>
      </c>
      <c r="F143" s="70">
        <v>2</v>
      </c>
      <c r="G143" s="71" t="s">
        <v>177</v>
      </c>
      <c r="H143" s="6">
        <v>244</v>
      </c>
      <c r="I143" s="4">
        <v>227</v>
      </c>
      <c r="J143" s="161">
        <f>'шк м24'!G88</f>
        <v>4929</v>
      </c>
      <c r="K143" s="118"/>
      <c r="L143" s="118"/>
      <c r="M143" s="118"/>
      <c r="N143" s="118"/>
      <c r="O143" s="118"/>
      <c r="P143" s="118"/>
      <c r="Q143" s="118"/>
      <c r="R143" s="118"/>
    </row>
    <row r="144" spans="1:18" s="131" customFormat="1" ht="10.5">
      <c r="A144" s="136" t="s">
        <v>22</v>
      </c>
      <c r="B144" s="137"/>
      <c r="C144" s="138"/>
      <c r="D144" s="66">
        <f aca="true" t="shared" si="76" ref="D144:D154">D143+1</f>
        <v>51</v>
      </c>
      <c r="E144" s="66">
        <v>7</v>
      </c>
      <c r="F144" s="66">
        <v>2</v>
      </c>
      <c r="G144" s="67" t="s">
        <v>177</v>
      </c>
      <c r="H144" s="68">
        <v>240</v>
      </c>
      <c r="I144" s="69">
        <v>300</v>
      </c>
      <c r="J144" s="160">
        <f>J145</f>
        <v>239200</v>
      </c>
      <c r="K144" s="160">
        <f aca="true" t="shared" si="77" ref="K144:R144">K145</f>
        <v>0</v>
      </c>
      <c r="L144" s="160">
        <f t="shared" si="77"/>
        <v>0</v>
      </c>
      <c r="M144" s="160">
        <f t="shared" si="77"/>
        <v>0</v>
      </c>
      <c r="N144" s="160">
        <f t="shared" si="77"/>
        <v>0</v>
      </c>
      <c r="O144" s="160">
        <f t="shared" si="77"/>
        <v>0</v>
      </c>
      <c r="P144" s="160">
        <f t="shared" si="77"/>
        <v>0</v>
      </c>
      <c r="Q144" s="160">
        <f t="shared" si="77"/>
        <v>0</v>
      </c>
      <c r="R144" s="160">
        <f t="shared" si="77"/>
        <v>0</v>
      </c>
    </row>
    <row r="145" spans="1:18" ht="11.25" customHeight="1">
      <c r="A145" s="176" t="s">
        <v>24</v>
      </c>
      <c r="B145" s="177"/>
      <c r="C145" s="178"/>
      <c r="D145" s="70">
        <f t="shared" si="76"/>
        <v>52</v>
      </c>
      <c r="E145" s="70">
        <v>7</v>
      </c>
      <c r="F145" s="70">
        <v>2</v>
      </c>
      <c r="G145" s="71" t="s">
        <v>177</v>
      </c>
      <c r="H145" s="6">
        <v>244</v>
      </c>
      <c r="I145" s="4">
        <v>340</v>
      </c>
      <c r="J145" s="161">
        <f>J147+J146</f>
        <v>239200</v>
      </c>
      <c r="K145" s="161">
        <f aca="true" t="shared" si="78" ref="K145:R145">K147</f>
        <v>0</v>
      </c>
      <c r="L145" s="161">
        <f t="shared" si="78"/>
        <v>0</v>
      </c>
      <c r="M145" s="161">
        <f t="shared" si="78"/>
        <v>0</v>
      </c>
      <c r="N145" s="161">
        <f t="shared" si="78"/>
        <v>0</v>
      </c>
      <c r="O145" s="161">
        <f t="shared" si="78"/>
        <v>0</v>
      </c>
      <c r="P145" s="161">
        <f t="shared" si="78"/>
        <v>0</v>
      </c>
      <c r="Q145" s="161">
        <f t="shared" si="78"/>
        <v>0</v>
      </c>
      <c r="R145" s="161">
        <f t="shared" si="78"/>
        <v>0</v>
      </c>
    </row>
    <row r="146" spans="1:18" ht="11.25" customHeight="1">
      <c r="A146" s="133" t="s">
        <v>183</v>
      </c>
      <c r="B146" s="134"/>
      <c r="C146" s="135"/>
      <c r="D146" s="70">
        <f t="shared" si="76"/>
        <v>53</v>
      </c>
      <c r="E146" s="70">
        <v>7</v>
      </c>
      <c r="F146" s="70">
        <v>2</v>
      </c>
      <c r="G146" s="71" t="s">
        <v>177</v>
      </c>
      <c r="H146" s="6">
        <v>244</v>
      </c>
      <c r="I146" s="4">
        <v>343</v>
      </c>
      <c r="J146" s="161">
        <f>'шк м24'!D96</f>
        <v>224200</v>
      </c>
      <c r="K146" s="161"/>
      <c r="L146" s="161"/>
      <c r="M146" s="161"/>
      <c r="N146" s="161"/>
      <c r="O146" s="161"/>
      <c r="P146" s="161"/>
      <c r="Q146" s="161"/>
      <c r="R146" s="161"/>
    </row>
    <row r="147" spans="1:18" ht="11.25">
      <c r="A147" s="176" t="s">
        <v>122</v>
      </c>
      <c r="B147" s="177"/>
      <c r="C147" s="178"/>
      <c r="D147" s="70">
        <f t="shared" si="76"/>
        <v>54</v>
      </c>
      <c r="E147" s="70">
        <v>7</v>
      </c>
      <c r="F147" s="70">
        <v>2</v>
      </c>
      <c r="G147" s="71" t="s">
        <v>177</v>
      </c>
      <c r="H147" s="6">
        <v>244</v>
      </c>
      <c r="I147" s="4">
        <v>346</v>
      </c>
      <c r="J147" s="161">
        <f>'шк м24'!D104+'шк м24'!D105</f>
        <v>15000</v>
      </c>
      <c r="K147" s="118"/>
      <c r="L147" s="118"/>
      <c r="M147" s="118"/>
      <c r="N147" s="118"/>
      <c r="O147" s="118"/>
      <c r="P147" s="118"/>
      <c r="Q147" s="118"/>
      <c r="R147" s="118"/>
    </row>
    <row r="148" spans="1:19" s="131" customFormat="1" ht="19.5" customHeight="1">
      <c r="A148" s="185" t="s">
        <v>271</v>
      </c>
      <c r="B148" s="186"/>
      <c r="C148" s="187"/>
      <c r="D148" s="66">
        <f>D147+1</f>
        <v>55</v>
      </c>
      <c r="E148" s="66">
        <v>7</v>
      </c>
      <c r="F148" s="66">
        <v>2</v>
      </c>
      <c r="G148" s="67" t="s">
        <v>272</v>
      </c>
      <c r="H148" s="68"/>
      <c r="I148" s="69"/>
      <c r="J148" s="117">
        <f>J149</f>
        <v>52067</v>
      </c>
      <c r="K148" s="117">
        <f aca="true" t="shared" si="79" ref="K148:R148">K149</f>
        <v>0</v>
      </c>
      <c r="L148" s="117">
        <f t="shared" si="79"/>
        <v>0</v>
      </c>
      <c r="M148" s="117">
        <f t="shared" si="79"/>
        <v>54100</v>
      </c>
      <c r="N148" s="117">
        <f t="shared" si="79"/>
        <v>0</v>
      </c>
      <c r="O148" s="117">
        <f t="shared" si="79"/>
        <v>0</v>
      </c>
      <c r="P148" s="117">
        <f t="shared" si="79"/>
        <v>56300</v>
      </c>
      <c r="Q148" s="117">
        <f t="shared" si="79"/>
        <v>0</v>
      </c>
      <c r="R148" s="117">
        <f t="shared" si="79"/>
        <v>0</v>
      </c>
      <c r="S148" s="131" t="s">
        <v>64</v>
      </c>
    </row>
    <row r="149" spans="1:18" ht="11.25">
      <c r="A149" s="136" t="s">
        <v>18</v>
      </c>
      <c r="B149" s="134"/>
      <c r="C149" s="135"/>
      <c r="D149" s="66">
        <f t="shared" si="76"/>
        <v>56</v>
      </c>
      <c r="E149" s="66">
        <v>7</v>
      </c>
      <c r="F149" s="66">
        <v>2</v>
      </c>
      <c r="G149" s="67" t="s">
        <v>272</v>
      </c>
      <c r="H149" s="68">
        <v>240</v>
      </c>
      <c r="I149" s="69">
        <v>220</v>
      </c>
      <c r="J149" s="117">
        <f>J150</f>
        <v>52067</v>
      </c>
      <c r="K149" s="117">
        <f aca="true" t="shared" si="80" ref="K149:R149">K150</f>
        <v>0</v>
      </c>
      <c r="L149" s="117">
        <f t="shared" si="80"/>
        <v>0</v>
      </c>
      <c r="M149" s="117">
        <f t="shared" si="80"/>
        <v>54100</v>
      </c>
      <c r="N149" s="117">
        <f t="shared" si="80"/>
        <v>0</v>
      </c>
      <c r="O149" s="117">
        <f t="shared" si="80"/>
        <v>0</v>
      </c>
      <c r="P149" s="117">
        <f t="shared" si="80"/>
        <v>56300</v>
      </c>
      <c r="Q149" s="117">
        <f t="shared" si="80"/>
        <v>0</v>
      </c>
      <c r="R149" s="117">
        <f t="shared" si="80"/>
        <v>0</v>
      </c>
    </row>
    <row r="150" spans="1:18" ht="11.25" customHeight="1">
      <c r="A150" s="133" t="s">
        <v>21</v>
      </c>
      <c r="B150" s="134"/>
      <c r="C150" s="135"/>
      <c r="D150" s="70">
        <f t="shared" si="76"/>
        <v>57</v>
      </c>
      <c r="E150" s="70">
        <v>7</v>
      </c>
      <c r="F150" s="70">
        <v>2</v>
      </c>
      <c r="G150" s="71" t="s">
        <v>272</v>
      </c>
      <c r="H150" s="6">
        <v>244</v>
      </c>
      <c r="I150" s="4">
        <v>226</v>
      </c>
      <c r="J150" s="118">
        <f>платн24!G15</f>
        <v>52067</v>
      </c>
      <c r="K150" s="118"/>
      <c r="L150" s="118"/>
      <c r="M150" s="118">
        <f>платн25!G16</f>
        <v>54100</v>
      </c>
      <c r="N150" s="118"/>
      <c r="O150" s="118"/>
      <c r="P150" s="118">
        <f>платн26!G16</f>
        <v>56300</v>
      </c>
      <c r="Q150" s="118"/>
      <c r="R150" s="118"/>
    </row>
    <row r="151" spans="1:18" s="131" customFormat="1" ht="19.5" customHeight="1">
      <c r="A151" s="185" t="s">
        <v>184</v>
      </c>
      <c r="B151" s="186"/>
      <c r="C151" s="187"/>
      <c r="D151" s="66">
        <f>D150+1</f>
        <v>58</v>
      </c>
      <c r="E151" s="66">
        <v>7</v>
      </c>
      <c r="F151" s="66">
        <v>2</v>
      </c>
      <c r="G151" s="67" t="s">
        <v>185</v>
      </c>
      <c r="H151" s="68"/>
      <c r="I151" s="69"/>
      <c r="J151" s="117">
        <f>J154+J152</f>
        <v>47437</v>
      </c>
      <c r="K151" s="117">
        <f aca="true" t="shared" si="81" ref="K151:R151">K154+K152</f>
        <v>0</v>
      </c>
      <c r="L151" s="117">
        <f t="shared" si="81"/>
        <v>0</v>
      </c>
      <c r="M151" s="117">
        <f t="shared" si="81"/>
        <v>15000</v>
      </c>
      <c r="N151" s="117">
        <f t="shared" si="81"/>
        <v>0</v>
      </c>
      <c r="O151" s="117">
        <f t="shared" si="81"/>
        <v>0</v>
      </c>
      <c r="P151" s="117">
        <f t="shared" si="81"/>
        <v>14420</v>
      </c>
      <c r="Q151" s="117">
        <f t="shared" si="81"/>
        <v>0</v>
      </c>
      <c r="R151" s="117">
        <f t="shared" si="81"/>
        <v>0</v>
      </c>
    </row>
    <row r="152" spans="1:18" ht="11.25">
      <c r="A152" s="136" t="s">
        <v>18</v>
      </c>
      <c r="B152" s="134"/>
      <c r="C152" s="135"/>
      <c r="D152" s="66">
        <f t="shared" si="76"/>
        <v>59</v>
      </c>
      <c r="E152" s="66">
        <v>7</v>
      </c>
      <c r="F152" s="66">
        <v>2</v>
      </c>
      <c r="G152" s="67" t="s">
        <v>185</v>
      </c>
      <c r="H152" s="68">
        <v>240</v>
      </c>
      <c r="I152" s="69">
        <v>220</v>
      </c>
      <c r="J152" s="117">
        <f>J153</f>
        <v>26677</v>
      </c>
      <c r="K152" s="117">
        <f aca="true" t="shared" si="82" ref="K152:R152">K153</f>
        <v>0</v>
      </c>
      <c r="L152" s="117">
        <f t="shared" si="82"/>
        <v>0</v>
      </c>
      <c r="M152" s="117">
        <f t="shared" si="82"/>
        <v>15000</v>
      </c>
      <c r="N152" s="117">
        <f t="shared" si="82"/>
        <v>0</v>
      </c>
      <c r="O152" s="117">
        <f t="shared" si="82"/>
        <v>0</v>
      </c>
      <c r="P152" s="117">
        <f t="shared" si="82"/>
        <v>14420</v>
      </c>
      <c r="Q152" s="117">
        <f t="shared" si="82"/>
        <v>0</v>
      </c>
      <c r="R152" s="117">
        <f t="shared" si="82"/>
        <v>0</v>
      </c>
    </row>
    <row r="153" spans="1:18" ht="11.25" customHeight="1">
      <c r="A153" s="133" t="s">
        <v>21</v>
      </c>
      <c r="B153" s="134"/>
      <c r="C153" s="135"/>
      <c r="D153" s="70">
        <f t="shared" si="76"/>
        <v>60</v>
      </c>
      <c r="E153" s="70">
        <v>7</v>
      </c>
      <c r="F153" s="70">
        <v>2</v>
      </c>
      <c r="G153" s="71" t="s">
        <v>185</v>
      </c>
      <c r="H153" s="6">
        <v>244</v>
      </c>
      <c r="I153" s="4">
        <v>226</v>
      </c>
      <c r="J153" s="118">
        <f>ОВЗ24!G16</f>
        <v>26677</v>
      </c>
      <c r="K153" s="118"/>
      <c r="L153" s="118"/>
      <c r="M153" s="118">
        <f>ОВЗ25!G16</f>
        <v>15000</v>
      </c>
      <c r="N153" s="118"/>
      <c r="O153" s="118"/>
      <c r="P153" s="118">
        <f>ОВЗ26!G16</f>
        <v>14420</v>
      </c>
      <c r="Q153" s="118"/>
      <c r="R153" s="118"/>
    </row>
    <row r="154" spans="1:18" ht="11.25">
      <c r="A154" s="136" t="s">
        <v>113</v>
      </c>
      <c r="B154" s="137"/>
      <c r="C154" s="138"/>
      <c r="D154" s="66">
        <f t="shared" si="76"/>
        <v>61</v>
      </c>
      <c r="E154" s="66">
        <v>7</v>
      </c>
      <c r="F154" s="66">
        <v>2</v>
      </c>
      <c r="G154" s="67" t="s">
        <v>185</v>
      </c>
      <c r="H154" s="68">
        <v>320</v>
      </c>
      <c r="I154" s="69">
        <v>260</v>
      </c>
      <c r="J154" s="117">
        <f>J155</f>
        <v>20760</v>
      </c>
      <c r="K154" s="117">
        <f aca="true" t="shared" si="83" ref="K154:R154">K155</f>
        <v>0</v>
      </c>
      <c r="L154" s="117">
        <f t="shared" si="83"/>
        <v>0</v>
      </c>
      <c r="M154" s="117">
        <f t="shared" si="83"/>
        <v>0</v>
      </c>
      <c r="N154" s="117">
        <f t="shared" si="83"/>
        <v>0</v>
      </c>
      <c r="O154" s="117">
        <f t="shared" si="83"/>
        <v>0</v>
      </c>
      <c r="P154" s="117">
        <f t="shared" si="83"/>
        <v>0</v>
      </c>
      <c r="Q154" s="117">
        <f t="shared" si="83"/>
        <v>0</v>
      </c>
      <c r="R154" s="117">
        <f t="shared" si="83"/>
        <v>0</v>
      </c>
    </row>
    <row r="155" spans="1:18" ht="11.25">
      <c r="A155" s="176" t="s">
        <v>222</v>
      </c>
      <c r="B155" s="177"/>
      <c r="C155" s="178"/>
      <c r="D155" s="70">
        <f t="shared" si="75"/>
        <v>62</v>
      </c>
      <c r="E155" s="70">
        <v>7</v>
      </c>
      <c r="F155" s="70">
        <v>2</v>
      </c>
      <c r="G155" s="71" t="s">
        <v>185</v>
      </c>
      <c r="H155" s="6">
        <v>321</v>
      </c>
      <c r="I155" s="4">
        <v>263</v>
      </c>
      <c r="J155" s="118">
        <f>ОВЗ24!G24</f>
        <v>20760</v>
      </c>
      <c r="K155" s="118"/>
      <c r="L155" s="118"/>
      <c r="M155" s="118"/>
      <c r="N155" s="118"/>
      <c r="O155" s="118"/>
      <c r="P155" s="118"/>
      <c r="Q155" s="118"/>
      <c r="R155" s="118"/>
    </row>
    <row r="156" spans="1:18" s="131" customFormat="1" ht="10.5">
      <c r="A156" s="136" t="s">
        <v>186</v>
      </c>
      <c r="B156" s="137"/>
      <c r="C156" s="138"/>
      <c r="D156" s="66">
        <f t="shared" si="75"/>
        <v>63</v>
      </c>
      <c r="E156" s="66">
        <v>7</v>
      </c>
      <c r="F156" s="66">
        <v>2</v>
      </c>
      <c r="G156" s="67" t="s">
        <v>187</v>
      </c>
      <c r="H156" s="68"/>
      <c r="I156" s="69"/>
      <c r="J156" s="160">
        <f>J157</f>
        <v>75718</v>
      </c>
      <c r="K156" s="160">
        <f aca="true" t="shared" si="84" ref="K156:R156">K157</f>
        <v>0</v>
      </c>
      <c r="L156" s="160">
        <f t="shared" si="84"/>
        <v>0</v>
      </c>
      <c r="M156" s="160">
        <f t="shared" si="84"/>
        <v>75718</v>
      </c>
      <c r="N156" s="160">
        <f t="shared" si="84"/>
        <v>0</v>
      </c>
      <c r="O156" s="160">
        <f t="shared" si="84"/>
        <v>0</v>
      </c>
      <c r="P156" s="160">
        <f t="shared" si="84"/>
        <v>75718</v>
      </c>
      <c r="Q156" s="160">
        <f t="shared" si="84"/>
        <v>0</v>
      </c>
      <c r="R156" s="160">
        <f t="shared" si="84"/>
        <v>0</v>
      </c>
    </row>
    <row r="157" spans="1:18" ht="11.25">
      <c r="A157" s="136" t="s">
        <v>18</v>
      </c>
      <c r="B157" s="137"/>
      <c r="C157" s="138"/>
      <c r="D157" s="66">
        <f t="shared" si="75"/>
        <v>64</v>
      </c>
      <c r="E157" s="66">
        <v>7</v>
      </c>
      <c r="F157" s="66">
        <v>2</v>
      </c>
      <c r="G157" s="67" t="s">
        <v>187</v>
      </c>
      <c r="H157" s="68">
        <v>240</v>
      </c>
      <c r="I157" s="69">
        <v>220</v>
      </c>
      <c r="J157" s="160">
        <f>J158</f>
        <v>75718</v>
      </c>
      <c r="K157" s="160">
        <f aca="true" t="shared" si="85" ref="K157:R157">K158</f>
        <v>0</v>
      </c>
      <c r="L157" s="160">
        <f t="shared" si="85"/>
        <v>0</v>
      </c>
      <c r="M157" s="160">
        <f t="shared" si="85"/>
        <v>75718</v>
      </c>
      <c r="N157" s="160">
        <f t="shared" si="85"/>
        <v>0</v>
      </c>
      <c r="O157" s="160">
        <f t="shared" si="85"/>
        <v>0</v>
      </c>
      <c r="P157" s="160">
        <f t="shared" si="85"/>
        <v>75718</v>
      </c>
      <c r="Q157" s="160">
        <f t="shared" si="85"/>
        <v>0</v>
      </c>
      <c r="R157" s="160">
        <f t="shared" si="85"/>
        <v>0</v>
      </c>
    </row>
    <row r="158" spans="1:18" ht="11.25">
      <c r="A158" s="133" t="s">
        <v>21</v>
      </c>
      <c r="B158" s="134"/>
      <c r="C158" s="135"/>
      <c r="D158" s="70">
        <f t="shared" si="75"/>
        <v>65</v>
      </c>
      <c r="E158" s="70">
        <v>7</v>
      </c>
      <c r="F158" s="70">
        <v>2</v>
      </c>
      <c r="G158" s="71" t="s">
        <v>187</v>
      </c>
      <c r="H158" s="6">
        <v>244</v>
      </c>
      <c r="I158" s="4">
        <v>226</v>
      </c>
      <c r="J158" s="161">
        <f>питан24!G16</f>
        <v>75718</v>
      </c>
      <c r="K158" s="118"/>
      <c r="L158" s="118"/>
      <c r="M158" s="118">
        <f>'питан25-26'!G16</f>
        <v>75718</v>
      </c>
      <c r="N158" s="118"/>
      <c r="O158" s="118"/>
      <c r="P158" s="118">
        <f>M158</f>
        <v>75718</v>
      </c>
      <c r="Q158" s="118"/>
      <c r="R158" s="118"/>
    </row>
    <row r="159" spans="1:18" s="131" customFormat="1" ht="17.25" customHeight="1">
      <c r="A159" s="185" t="s">
        <v>188</v>
      </c>
      <c r="B159" s="186"/>
      <c r="C159" s="187"/>
      <c r="D159" s="66">
        <f>D158+1</f>
        <v>66</v>
      </c>
      <c r="E159" s="66">
        <v>7</v>
      </c>
      <c r="F159" s="66">
        <v>2</v>
      </c>
      <c r="G159" s="67" t="s">
        <v>189</v>
      </c>
      <c r="H159" s="68"/>
      <c r="I159" s="69"/>
      <c r="J159" s="117">
        <f>J160</f>
        <v>0</v>
      </c>
      <c r="K159" s="117">
        <f aca="true" t="shared" si="86" ref="K159:R159">K160</f>
        <v>0</v>
      </c>
      <c r="L159" s="117">
        <f t="shared" si="86"/>
        <v>0</v>
      </c>
      <c r="M159" s="117">
        <f t="shared" si="86"/>
        <v>0</v>
      </c>
      <c r="N159" s="117">
        <f t="shared" si="86"/>
        <v>0</v>
      </c>
      <c r="O159" s="117">
        <f t="shared" si="86"/>
        <v>0</v>
      </c>
      <c r="P159" s="117">
        <f t="shared" si="86"/>
        <v>0</v>
      </c>
      <c r="Q159" s="117">
        <f t="shared" si="86"/>
        <v>0</v>
      </c>
      <c r="R159" s="117">
        <f t="shared" si="86"/>
        <v>0</v>
      </c>
    </row>
    <row r="160" spans="1:18" ht="18" customHeight="1">
      <c r="A160" s="185" t="s">
        <v>15</v>
      </c>
      <c r="B160" s="186"/>
      <c r="C160" s="187"/>
      <c r="D160" s="66">
        <f t="shared" si="75"/>
        <v>67</v>
      </c>
      <c r="E160" s="66">
        <v>7</v>
      </c>
      <c r="F160" s="66">
        <v>2</v>
      </c>
      <c r="G160" s="67" t="s">
        <v>189</v>
      </c>
      <c r="H160" s="68">
        <v>110</v>
      </c>
      <c r="I160" s="69">
        <v>210</v>
      </c>
      <c r="J160" s="117">
        <f>J161+J162</f>
        <v>0</v>
      </c>
      <c r="K160" s="117">
        <f aca="true" t="shared" si="87" ref="K160:R160">K161+K162</f>
        <v>0</v>
      </c>
      <c r="L160" s="117">
        <f t="shared" si="87"/>
        <v>0</v>
      </c>
      <c r="M160" s="117">
        <f t="shared" si="87"/>
        <v>0</v>
      </c>
      <c r="N160" s="117">
        <f t="shared" si="87"/>
        <v>0</v>
      </c>
      <c r="O160" s="117">
        <f t="shared" si="87"/>
        <v>0</v>
      </c>
      <c r="P160" s="117">
        <f t="shared" si="87"/>
        <v>0</v>
      </c>
      <c r="Q160" s="117">
        <f t="shared" si="87"/>
        <v>0</v>
      </c>
      <c r="R160" s="117">
        <f t="shared" si="87"/>
        <v>0</v>
      </c>
    </row>
    <row r="161" spans="1:18" ht="11.25">
      <c r="A161" s="173" t="s">
        <v>16</v>
      </c>
      <c r="B161" s="174"/>
      <c r="C161" s="175"/>
      <c r="D161" s="70">
        <f t="shared" si="75"/>
        <v>68</v>
      </c>
      <c r="E161" s="70">
        <v>7</v>
      </c>
      <c r="F161" s="70">
        <v>2</v>
      </c>
      <c r="G161" s="71" t="s">
        <v>189</v>
      </c>
      <c r="H161" s="6">
        <v>111</v>
      </c>
      <c r="I161" s="4">
        <v>211</v>
      </c>
      <c r="J161" s="118"/>
      <c r="K161" s="118"/>
      <c r="L161" s="118"/>
      <c r="M161" s="118"/>
      <c r="N161" s="118"/>
      <c r="O161" s="118"/>
      <c r="P161" s="118"/>
      <c r="Q161" s="118"/>
      <c r="R161" s="118"/>
    </row>
    <row r="162" spans="1:18" ht="11.25">
      <c r="A162" s="176" t="s">
        <v>17</v>
      </c>
      <c r="B162" s="177"/>
      <c r="C162" s="178"/>
      <c r="D162" s="70">
        <f t="shared" si="75"/>
        <v>69</v>
      </c>
      <c r="E162" s="70">
        <v>7</v>
      </c>
      <c r="F162" s="70">
        <v>2</v>
      </c>
      <c r="G162" s="71" t="s">
        <v>189</v>
      </c>
      <c r="H162" s="6">
        <v>119</v>
      </c>
      <c r="I162" s="4">
        <v>213</v>
      </c>
      <c r="J162" s="118"/>
      <c r="K162" s="118"/>
      <c r="L162" s="118"/>
      <c r="M162" s="118"/>
      <c r="N162" s="118"/>
      <c r="O162" s="118"/>
      <c r="P162" s="118"/>
      <c r="Q162" s="118"/>
      <c r="R162" s="118"/>
    </row>
    <row r="163" spans="1:18" s="131" customFormat="1" ht="17.25" customHeight="1">
      <c r="A163" s="185" t="s">
        <v>190</v>
      </c>
      <c r="B163" s="186"/>
      <c r="C163" s="187"/>
      <c r="D163" s="66">
        <f t="shared" si="75"/>
        <v>70</v>
      </c>
      <c r="E163" s="66">
        <v>7</v>
      </c>
      <c r="F163" s="66">
        <v>2</v>
      </c>
      <c r="G163" s="67" t="s">
        <v>191</v>
      </c>
      <c r="H163" s="68"/>
      <c r="I163" s="69"/>
      <c r="J163" s="160">
        <f>J164+J170+J176</f>
        <v>7200497</v>
      </c>
      <c r="K163" s="160">
        <f aca="true" t="shared" si="88" ref="K163:R163">K164+K170+K176</f>
        <v>0</v>
      </c>
      <c r="L163" s="160">
        <f t="shared" si="88"/>
        <v>0</v>
      </c>
      <c r="M163" s="117">
        <f t="shared" si="88"/>
        <v>5451413</v>
      </c>
      <c r="N163" s="160">
        <f t="shared" si="88"/>
        <v>0</v>
      </c>
      <c r="O163" s="160">
        <f t="shared" si="88"/>
        <v>0</v>
      </c>
      <c r="P163" s="160">
        <f t="shared" si="88"/>
        <v>5579754</v>
      </c>
      <c r="Q163" s="160">
        <f t="shared" si="88"/>
        <v>0</v>
      </c>
      <c r="R163" s="160">
        <f t="shared" si="88"/>
        <v>0</v>
      </c>
    </row>
    <row r="164" spans="1:18" s="131" customFormat="1" ht="16.5" customHeight="1">
      <c r="A164" s="185" t="s">
        <v>192</v>
      </c>
      <c r="B164" s="186"/>
      <c r="C164" s="187"/>
      <c r="D164" s="66">
        <f t="shared" si="75"/>
        <v>71</v>
      </c>
      <c r="E164" s="66">
        <v>7</v>
      </c>
      <c r="F164" s="66">
        <v>2</v>
      </c>
      <c r="G164" s="67" t="s">
        <v>193</v>
      </c>
      <c r="H164" s="68"/>
      <c r="I164" s="69"/>
      <c r="J164" s="160">
        <f>J165+J168</f>
        <v>5579620</v>
      </c>
      <c r="K164" s="160">
        <f aca="true" t="shared" si="89" ref="K164:R164">K165+K168</f>
        <v>0</v>
      </c>
      <c r="L164" s="160">
        <f t="shared" si="89"/>
        <v>0</v>
      </c>
      <c r="M164" s="117">
        <f t="shared" si="89"/>
        <v>4231560</v>
      </c>
      <c r="N164" s="160">
        <f t="shared" si="89"/>
        <v>0</v>
      </c>
      <c r="O164" s="160">
        <f t="shared" si="89"/>
        <v>0</v>
      </c>
      <c r="P164" s="160">
        <f t="shared" si="89"/>
        <v>4334910</v>
      </c>
      <c r="Q164" s="160">
        <f t="shared" si="89"/>
        <v>0</v>
      </c>
      <c r="R164" s="160">
        <f t="shared" si="89"/>
        <v>0</v>
      </c>
    </row>
    <row r="165" spans="1:18" ht="18" customHeight="1">
      <c r="A165" s="185" t="s">
        <v>15</v>
      </c>
      <c r="B165" s="186"/>
      <c r="C165" s="187"/>
      <c r="D165" s="66">
        <f t="shared" si="75"/>
        <v>72</v>
      </c>
      <c r="E165" s="66">
        <v>7</v>
      </c>
      <c r="F165" s="66">
        <v>2</v>
      </c>
      <c r="G165" s="67" t="s">
        <v>193</v>
      </c>
      <c r="H165" s="68">
        <v>110</v>
      </c>
      <c r="I165" s="69">
        <v>210</v>
      </c>
      <c r="J165" s="160">
        <f>J166+J167</f>
        <v>5574620</v>
      </c>
      <c r="K165" s="117">
        <f aca="true" t="shared" si="90" ref="K165:R165">K166+K167</f>
        <v>0</v>
      </c>
      <c r="L165" s="117">
        <f t="shared" si="90"/>
        <v>0</v>
      </c>
      <c r="M165" s="117">
        <f t="shared" si="90"/>
        <v>4231560</v>
      </c>
      <c r="N165" s="117">
        <f t="shared" si="90"/>
        <v>0</v>
      </c>
      <c r="O165" s="117">
        <f t="shared" si="90"/>
        <v>0</v>
      </c>
      <c r="P165" s="117">
        <f t="shared" si="90"/>
        <v>4334910</v>
      </c>
      <c r="Q165" s="117">
        <f t="shared" si="90"/>
        <v>0</v>
      </c>
      <c r="R165" s="117">
        <f t="shared" si="90"/>
        <v>0</v>
      </c>
    </row>
    <row r="166" spans="1:18" ht="11.25">
      <c r="A166" s="173" t="s">
        <v>16</v>
      </c>
      <c r="B166" s="174"/>
      <c r="C166" s="175"/>
      <c r="D166" s="70">
        <f t="shared" si="75"/>
        <v>73</v>
      </c>
      <c r="E166" s="70">
        <v>7</v>
      </c>
      <c r="F166" s="70">
        <v>2</v>
      </c>
      <c r="G166" s="71" t="s">
        <v>193</v>
      </c>
      <c r="H166" s="6">
        <v>111</v>
      </c>
      <c r="I166" s="4">
        <v>211</v>
      </c>
      <c r="J166" s="161">
        <f>'шк об24'!D16</f>
        <v>4280422</v>
      </c>
      <c r="K166" s="118"/>
      <c r="L166" s="118"/>
      <c r="M166" s="118">
        <f>'шк об25'!D16</f>
        <v>3250046</v>
      </c>
      <c r="N166" s="118"/>
      <c r="O166" s="118"/>
      <c r="P166" s="118">
        <f>'шк об26'!D16</f>
        <v>3329424</v>
      </c>
      <c r="Q166" s="118"/>
      <c r="R166" s="118"/>
    </row>
    <row r="167" spans="1:18" ht="11.25">
      <c r="A167" s="176" t="s">
        <v>17</v>
      </c>
      <c r="B167" s="177"/>
      <c r="C167" s="178"/>
      <c r="D167" s="70">
        <f t="shared" si="75"/>
        <v>74</v>
      </c>
      <c r="E167" s="70">
        <v>7</v>
      </c>
      <c r="F167" s="70">
        <v>2</v>
      </c>
      <c r="G167" s="71" t="s">
        <v>193</v>
      </c>
      <c r="H167" s="6">
        <v>119</v>
      </c>
      <c r="I167" s="4">
        <v>213</v>
      </c>
      <c r="J167" s="161">
        <f>'шк об24'!D31</f>
        <v>1294198</v>
      </c>
      <c r="K167" s="118"/>
      <c r="L167" s="118"/>
      <c r="M167" s="118">
        <f>'шк об25'!D31</f>
        <v>981514</v>
      </c>
      <c r="N167" s="118"/>
      <c r="O167" s="118"/>
      <c r="P167" s="118">
        <f>'шк об26'!D31</f>
        <v>1005486</v>
      </c>
      <c r="Q167" s="118"/>
      <c r="R167" s="118"/>
    </row>
    <row r="168" spans="1:18" s="131" customFormat="1" ht="10.5">
      <c r="A168" s="191" t="s">
        <v>113</v>
      </c>
      <c r="B168" s="192"/>
      <c r="C168" s="193"/>
      <c r="D168" s="66">
        <f t="shared" si="75"/>
        <v>75</v>
      </c>
      <c r="E168" s="66">
        <v>7</v>
      </c>
      <c r="F168" s="66">
        <v>2</v>
      </c>
      <c r="G168" s="67" t="s">
        <v>193</v>
      </c>
      <c r="H168" s="68">
        <v>110</v>
      </c>
      <c r="I168" s="69">
        <v>260</v>
      </c>
      <c r="J168" s="160">
        <f>J169</f>
        <v>5000</v>
      </c>
      <c r="K168" s="117">
        <f aca="true" t="shared" si="91" ref="K168:R168">K169</f>
        <v>0</v>
      </c>
      <c r="L168" s="117">
        <f t="shared" si="91"/>
        <v>0</v>
      </c>
      <c r="M168" s="117">
        <f t="shared" si="91"/>
        <v>0</v>
      </c>
      <c r="N168" s="117">
        <f t="shared" si="91"/>
        <v>0</v>
      </c>
      <c r="O168" s="117">
        <f t="shared" si="91"/>
        <v>0</v>
      </c>
      <c r="P168" s="117">
        <f t="shared" si="91"/>
        <v>0</v>
      </c>
      <c r="Q168" s="117">
        <f t="shared" si="91"/>
        <v>0</v>
      </c>
      <c r="R168" s="117">
        <f t="shared" si="91"/>
        <v>0</v>
      </c>
    </row>
    <row r="169" spans="1:18" ht="11.25">
      <c r="A169" s="176" t="s">
        <v>114</v>
      </c>
      <c r="B169" s="177"/>
      <c r="C169" s="178"/>
      <c r="D169" s="70">
        <f t="shared" si="75"/>
        <v>76</v>
      </c>
      <c r="E169" s="70">
        <v>7</v>
      </c>
      <c r="F169" s="70">
        <v>2</v>
      </c>
      <c r="G169" s="71" t="s">
        <v>193</v>
      </c>
      <c r="H169" s="6">
        <v>111</v>
      </c>
      <c r="I169" s="4">
        <v>266</v>
      </c>
      <c r="J169" s="161">
        <f>'шк об24'!D41</f>
        <v>5000</v>
      </c>
      <c r="K169" s="118"/>
      <c r="L169" s="118"/>
      <c r="M169" s="118"/>
      <c r="N169" s="118"/>
      <c r="O169" s="118"/>
      <c r="P169" s="118"/>
      <c r="Q169" s="118"/>
      <c r="R169" s="118"/>
    </row>
    <row r="170" spans="1:18" s="131" customFormat="1" ht="20.25" customHeight="1">
      <c r="A170" s="185" t="s">
        <v>194</v>
      </c>
      <c r="B170" s="186"/>
      <c r="C170" s="187"/>
      <c r="D170" s="66">
        <f t="shared" si="75"/>
        <v>77</v>
      </c>
      <c r="E170" s="66">
        <v>7</v>
      </c>
      <c r="F170" s="66">
        <v>2</v>
      </c>
      <c r="G170" s="67" t="s">
        <v>195</v>
      </c>
      <c r="H170" s="68"/>
      <c r="I170" s="69"/>
      <c r="J170" s="160">
        <f>J171+J174</f>
        <v>1539250</v>
      </c>
      <c r="K170" s="117">
        <f aca="true" t="shared" si="92" ref="K170:R170">K171</f>
        <v>0</v>
      </c>
      <c r="L170" s="117">
        <f t="shared" si="92"/>
        <v>0</v>
      </c>
      <c r="M170" s="117">
        <f t="shared" si="92"/>
        <v>1197680</v>
      </c>
      <c r="N170" s="117">
        <f t="shared" si="92"/>
        <v>0</v>
      </c>
      <c r="O170" s="117">
        <f t="shared" si="92"/>
        <v>0</v>
      </c>
      <c r="P170" s="117">
        <f t="shared" si="92"/>
        <v>1226940</v>
      </c>
      <c r="Q170" s="117">
        <f t="shared" si="92"/>
        <v>0</v>
      </c>
      <c r="R170" s="117">
        <f t="shared" si="92"/>
        <v>0</v>
      </c>
    </row>
    <row r="171" spans="1:18" ht="18" customHeight="1">
      <c r="A171" s="185" t="s">
        <v>15</v>
      </c>
      <c r="B171" s="186"/>
      <c r="C171" s="187"/>
      <c r="D171" s="66">
        <f t="shared" si="75"/>
        <v>78</v>
      </c>
      <c r="E171" s="66">
        <v>7</v>
      </c>
      <c r="F171" s="66">
        <v>2</v>
      </c>
      <c r="G171" s="67" t="s">
        <v>195</v>
      </c>
      <c r="H171" s="68">
        <v>110</v>
      </c>
      <c r="I171" s="69">
        <v>210</v>
      </c>
      <c r="J171" s="160">
        <f>J172+J173</f>
        <v>1536250</v>
      </c>
      <c r="K171" s="117">
        <f aca="true" t="shared" si="93" ref="K171:R171">K172+K173</f>
        <v>0</v>
      </c>
      <c r="L171" s="117">
        <f t="shared" si="93"/>
        <v>0</v>
      </c>
      <c r="M171" s="117">
        <f t="shared" si="93"/>
        <v>1197680</v>
      </c>
      <c r="N171" s="117">
        <f t="shared" si="93"/>
        <v>0</v>
      </c>
      <c r="O171" s="117">
        <f t="shared" si="93"/>
        <v>0</v>
      </c>
      <c r="P171" s="117">
        <f t="shared" si="93"/>
        <v>1226940</v>
      </c>
      <c r="Q171" s="117">
        <f t="shared" si="93"/>
        <v>0</v>
      </c>
      <c r="R171" s="117">
        <f t="shared" si="93"/>
        <v>0</v>
      </c>
    </row>
    <row r="172" spans="1:18" ht="11.25">
      <c r="A172" s="173" t="s">
        <v>16</v>
      </c>
      <c r="B172" s="174"/>
      <c r="C172" s="175"/>
      <c r="D172" s="70">
        <f t="shared" si="75"/>
        <v>79</v>
      </c>
      <c r="E172" s="70">
        <v>7</v>
      </c>
      <c r="F172" s="70">
        <v>2</v>
      </c>
      <c r="G172" s="71" t="s">
        <v>195</v>
      </c>
      <c r="H172" s="6">
        <v>111</v>
      </c>
      <c r="I172" s="4">
        <v>211</v>
      </c>
      <c r="J172" s="161">
        <f>'шк об24'!D19</f>
        <v>1179220</v>
      </c>
      <c r="K172" s="118"/>
      <c r="L172" s="118"/>
      <c r="M172" s="118">
        <f>'шк об25'!D19</f>
        <v>919877</v>
      </c>
      <c r="N172" s="118"/>
      <c r="O172" s="118"/>
      <c r="P172" s="118">
        <f>'шк об26'!D19</f>
        <v>942350</v>
      </c>
      <c r="Q172" s="118"/>
      <c r="R172" s="118"/>
    </row>
    <row r="173" spans="1:18" ht="11.25">
      <c r="A173" s="176" t="s">
        <v>17</v>
      </c>
      <c r="B173" s="177"/>
      <c r="C173" s="178"/>
      <c r="D173" s="70">
        <f t="shared" si="75"/>
        <v>80</v>
      </c>
      <c r="E173" s="70">
        <v>7</v>
      </c>
      <c r="F173" s="70">
        <v>2</v>
      </c>
      <c r="G173" s="71" t="s">
        <v>195</v>
      </c>
      <c r="H173" s="6">
        <v>119</v>
      </c>
      <c r="I173" s="4">
        <v>213</v>
      </c>
      <c r="J173" s="161">
        <f>'шк об24'!D32</f>
        <v>357030</v>
      </c>
      <c r="K173" s="118"/>
      <c r="L173" s="118"/>
      <c r="M173" s="118">
        <f>'шк об25'!D32</f>
        <v>277803</v>
      </c>
      <c r="N173" s="118"/>
      <c r="O173" s="118"/>
      <c r="P173" s="118">
        <f>'шк об26'!D32</f>
        <v>284590</v>
      </c>
      <c r="Q173" s="118"/>
      <c r="R173" s="118"/>
    </row>
    <row r="174" spans="1:18" s="131" customFormat="1" ht="10.5">
      <c r="A174" s="191" t="s">
        <v>113</v>
      </c>
      <c r="B174" s="192"/>
      <c r="C174" s="193"/>
      <c r="D174" s="66">
        <f t="shared" si="75"/>
        <v>81</v>
      </c>
      <c r="E174" s="66">
        <v>7</v>
      </c>
      <c r="F174" s="66">
        <v>2</v>
      </c>
      <c r="G174" s="67" t="s">
        <v>195</v>
      </c>
      <c r="H174" s="68">
        <v>110</v>
      </c>
      <c r="I174" s="69">
        <v>260</v>
      </c>
      <c r="J174" s="160">
        <f>J175</f>
        <v>3000</v>
      </c>
      <c r="K174" s="117">
        <f aca="true" t="shared" si="94" ref="K174:R174">K175</f>
        <v>0</v>
      </c>
      <c r="L174" s="117">
        <f t="shared" si="94"/>
        <v>0</v>
      </c>
      <c r="M174" s="117">
        <f t="shared" si="94"/>
        <v>0</v>
      </c>
      <c r="N174" s="117">
        <f t="shared" si="94"/>
        <v>0</v>
      </c>
      <c r="O174" s="117">
        <f t="shared" si="94"/>
        <v>0</v>
      </c>
      <c r="P174" s="117">
        <f t="shared" si="94"/>
        <v>0</v>
      </c>
      <c r="Q174" s="117">
        <f t="shared" si="94"/>
        <v>0</v>
      </c>
      <c r="R174" s="117">
        <f t="shared" si="94"/>
        <v>0</v>
      </c>
    </row>
    <row r="175" spans="1:18" ht="11.25">
      <c r="A175" s="176" t="s">
        <v>114</v>
      </c>
      <c r="B175" s="177"/>
      <c r="C175" s="178"/>
      <c r="D175" s="70">
        <f t="shared" si="75"/>
        <v>82</v>
      </c>
      <c r="E175" s="70">
        <v>7</v>
      </c>
      <c r="F175" s="70">
        <v>2</v>
      </c>
      <c r="G175" s="71" t="s">
        <v>195</v>
      </c>
      <c r="H175" s="6">
        <v>111</v>
      </c>
      <c r="I175" s="4">
        <v>266</v>
      </c>
      <c r="J175" s="161">
        <f>'шк об24'!D42</f>
        <v>3000</v>
      </c>
      <c r="K175" s="118"/>
      <c r="L175" s="118"/>
      <c r="M175" s="118"/>
      <c r="N175" s="118"/>
      <c r="O175" s="118"/>
      <c r="P175" s="118"/>
      <c r="Q175" s="118"/>
      <c r="R175" s="118"/>
    </row>
    <row r="176" spans="1:18" s="131" customFormat="1" ht="21" customHeight="1">
      <c r="A176" s="185" t="s">
        <v>196</v>
      </c>
      <c r="B176" s="186"/>
      <c r="C176" s="187"/>
      <c r="D176" s="66">
        <f t="shared" si="75"/>
        <v>83</v>
      </c>
      <c r="E176" s="66">
        <v>7</v>
      </c>
      <c r="F176" s="66">
        <v>2</v>
      </c>
      <c r="G176" s="67" t="s">
        <v>197</v>
      </c>
      <c r="H176" s="68"/>
      <c r="I176" s="69"/>
      <c r="J176" s="160">
        <f>J177</f>
        <v>81627</v>
      </c>
      <c r="K176" s="160">
        <f aca="true" t="shared" si="95" ref="K176:R177">K177</f>
        <v>0</v>
      </c>
      <c r="L176" s="160">
        <f t="shared" si="95"/>
        <v>0</v>
      </c>
      <c r="M176" s="160">
        <f t="shared" si="95"/>
        <v>22173</v>
      </c>
      <c r="N176" s="160">
        <f t="shared" si="95"/>
        <v>0</v>
      </c>
      <c r="O176" s="160">
        <f t="shared" si="95"/>
        <v>0</v>
      </c>
      <c r="P176" s="160">
        <f t="shared" si="95"/>
        <v>17904</v>
      </c>
      <c r="Q176" s="160">
        <f t="shared" si="95"/>
        <v>0</v>
      </c>
      <c r="R176" s="160">
        <f t="shared" si="95"/>
        <v>0</v>
      </c>
    </row>
    <row r="177" spans="1:18" s="131" customFormat="1" ht="10.5">
      <c r="A177" s="136" t="s">
        <v>22</v>
      </c>
      <c r="B177" s="145"/>
      <c r="C177" s="146"/>
      <c r="D177" s="66">
        <f>D176+1</f>
        <v>84</v>
      </c>
      <c r="E177" s="66">
        <v>7</v>
      </c>
      <c r="F177" s="66">
        <v>2</v>
      </c>
      <c r="G177" s="67" t="s">
        <v>197</v>
      </c>
      <c r="H177" s="68">
        <v>240</v>
      </c>
      <c r="I177" s="69">
        <v>300</v>
      </c>
      <c r="J177" s="160">
        <f>J178</f>
        <v>81627</v>
      </c>
      <c r="K177" s="160">
        <f t="shared" si="95"/>
        <v>0</v>
      </c>
      <c r="L177" s="160">
        <f t="shared" si="95"/>
        <v>0</v>
      </c>
      <c r="M177" s="160">
        <f t="shared" si="95"/>
        <v>22173</v>
      </c>
      <c r="N177" s="160">
        <f t="shared" si="95"/>
        <v>0</v>
      </c>
      <c r="O177" s="160">
        <f t="shared" si="95"/>
        <v>0</v>
      </c>
      <c r="P177" s="160">
        <f t="shared" si="95"/>
        <v>17904</v>
      </c>
      <c r="Q177" s="160">
        <f t="shared" si="95"/>
        <v>0</v>
      </c>
      <c r="R177" s="160">
        <f t="shared" si="95"/>
        <v>0</v>
      </c>
    </row>
    <row r="178" spans="1:18" ht="11.25">
      <c r="A178" s="133" t="s">
        <v>23</v>
      </c>
      <c r="B178" s="134"/>
      <c r="C178" s="135"/>
      <c r="D178" s="70">
        <f t="shared" si="75"/>
        <v>85</v>
      </c>
      <c r="E178" s="70">
        <v>7</v>
      </c>
      <c r="F178" s="70">
        <v>2</v>
      </c>
      <c r="G178" s="71" t="s">
        <v>197</v>
      </c>
      <c r="H178" s="6">
        <v>244</v>
      </c>
      <c r="I178" s="4">
        <v>310</v>
      </c>
      <c r="J178" s="161">
        <f>'шк об24'!D51</f>
        <v>81627</v>
      </c>
      <c r="K178" s="118"/>
      <c r="L178" s="118"/>
      <c r="M178" s="118">
        <f>'шк об25'!D40</f>
        <v>22173</v>
      </c>
      <c r="N178" s="118"/>
      <c r="O178" s="118"/>
      <c r="P178" s="118">
        <f>'шк об26'!D39</f>
        <v>17904</v>
      </c>
      <c r="Q178" s="118"/>
      <c r="R178" s="118"/>
    </row>
    <row r="179" spans="1:18" s="131" customFormat="1" ht="56.25" customHeight="1">
      <c r="A179" s="185" t="s">
        <v>273</v>
      </c>
      <c r="B179" s="186"/>
      <c r="C179" s="187"/>
      <c r="D179" s="66">
        <f>D178+1</f>
        <v>86</v>
      </c>
      <c r="E179" s="66">
        <v>7</v>
      </c>
      <c r="F179" s="66">
        <v>2</v>
      </c>
      <c r="G179" s="67" t="s">
        <v>274</v>
      </c>
      <c r="H179" s="68"/>
      <c r="I179" s="69"/>
      <c r="J179" s="160">
        <f>J180</f>
        <v>232328</v>
      </c>
      <c r="K179" s="160">
        <f aca="true" t="shared" si="96" ref="K179:R179">K180</f>
        <v>0</v>
      </c>
      <c r="L179" s="160">
        <f t="shared" si="96"/>
        <v>0</v>
      </c>
      <c r="M179" s="160">
        <f t="shared" si="96"/>
        <v>190423</v>
      </c>
      <c r="N179" s="160">
        <f t="shared" si="96"/>
        <v>0</v>
      </c>
      <c r="O179" s="160">
        <f t="shared" si="96"/>
        <v>0</v>
      </c>
      <c r="P179" s="160">
        <f t="shared" si="96"/>
        <v>190423</v>
      </c>
      <c r="Q179" s="160">
        <f t="shared" si="96"/>
        <v>0</v>
      </c>
      <c r="R179" s="160">
        <f t="shared" si="96"/>
        <v>0</v>
      </c>
    </row>
    <row r="180" spans="1:18" ht="11.25">
      <c r="A180" s="136" t="s">
        <v>18</v>
      </c>
      <c r="B180" s="137"/>
      <c r="C180" s="138"/>
      <c r="D180" s="66">
        <f t="shared" si="75"/>
        <v>87</v>
      </c>
      <c r="E180" s="66">
        <v>7</v>
      </c>
      <c r="F180" s="66">
        <v>2</v>
      </c>
      <c r="G180" s="67" t="s">
        <v>274</v>
      </c>
      <c r="H180" s="68">
        <v>240</v>
      </c>
      <c r="I180" s="69">
        <v>220</v>
      </c>
      <c r="J180" s="160">
        <f>J181</f>
        <v>232328</v>
      </c>
      <c r="K180" s="160">
        <f aca="true" t="shared" si="97" ref="K180:R180">K181</f>
        <v>0</v>
      </c>
      <c r="L180" s="160">
        <f t="shared" si="97"/>
        <v>0</v>
      </c>
      <c r="M180" s="160">
        <f t="shared" si="97"/>
        <v>190423</v>
      </c>
      <c r="N180" s="160">
        <f t="shared" si="97"/>
        <v>0</v>
      </c>
      <c r="O180" s="160">
        <f t="shared" si="97"/>
        <v>0</v>
      </c>
      <c r="P180" s="160">
        <f t="shared" si="97"/>
        <v>190423</v>
      </c>
      <c r="Q180" s="160">
        <f t="shared" si="97"/>
        <v>0</v>
      </c>
      <c r="R180" s="160">
        <f t="shared" si="97"/>
        <v>0</v>
      </c>
    </row>
    <row r="181" spans="1:18" ht="11.25">
      <c r="A181" s="133" t="s">
        <v>21</v>
      </c>
      <c r="B181" s="134"/>
      <c r="C181" s="135"/>
      <c r="D181" s="70">
        <f t="shared" si="75"/>
        <v>88</v>
      </c>
      <c r="E181" s="70">
        <v>7</v>
      </c>
      <c r="F181" s="70">
        <v>2</v>
      </c>
      <c r="G181" s="71" t="s">
        <v>274</v>
      </c>
      <c r="H181" s="6">
        <v>244</v>
      </c>
      <c r="I181" s="4">
        <v>226</v>
      </c>
      <c r="J181" s="161">
        <f>питан24!G15</f>
        <v>232328</v>
      </c>
      <c r="K181" s="118"/>
      <c r="L181" s="118"/>
      <c r="M181" s="118">
        <f>'питан25-26'!G15</f>
        <v>190423</v>
      </c>
      <c r="N181" s="118"/>
      <c r="O181" s="118"/>
      <c r="P181" s="118">
        <f>M181</f>
        <v>190423</v>
      </c>
      <c r="Q181" s="118"/>
      <c r="R181" s="118"/>
    </row>
    <row r="182" spans="1:18" s="131" customFormat="1" ht="11.25" customHeight="1">
      <c r="A182" s="136" t="s">
        <v>198</v>
      </c>
      <c r="B182" s="137"/>
      <c r="C182" s="138"/>
      <c r="D182" s="66">
        <f>D181+1</f>
        <v>89</v>
      </c>
      <c r="E182" s="66">
        <v>7</v>
      </c>
      <c r="F182" s="66">
        <v>2</v>
      </c>
      <c r="G182" s="67" t="s">
        <v>199</v>
      </c>
      <c r="H182" s="68"/>
      <c r="I182" s="69"/>
      <c r="J182" s="160">
        <f>J183</f>
        <v>19184</v>
      </c>
      <c r="K182" s="160">
        <f aca="true" t="shared" si="98" ref="K182:R182">K183</f>
        <v>0</v>
      </c>
      <c r="L182" s="160">
        <f t="shared" si="98"/>
        <v>0</v>
      </c>
      <c r="M182" s="160">
        <f t="shared" si="98"/>
        <v>0</v>
      </c>
      <c r="N182" s="160">
        <f t="shared" si="98"/>
        <v>0</v>
      </c>
      <c r="O182" s="160">
        <f t="shared" si="98"/>
        <v>0</v>
      </c>
      <c r="P182" s="160">
        <f t="shared" si="98"/>
        <v>0</v>
      </c>
      <c r="Q182" s="160">
        <f t="shared" si="98"/>
        <v>0</v>
      </c>
      <c r="R182" s="160">
        <f t="shared" si="98"/>
        <v>0</v>
      </c>
    </row>
    <row r="183" spans="1:18" s="131" customFormat="1" ht="10.5">
      <c r="A183" s="136" t="s">
        <v>200</v>
      </c>
      <c r="B183" s="137"/>
      <c r="C183" s="138"/>
      <c r="D183" s="66">
        <f aca="true" t="shared" si="99" ref="D183:D192">D182+1</f>
        <v>90</v>
      </c>
      <c r="E183" s="66">
        <v>7</v>
      </c>
      <c r="F183" s="66">
        <v>2</v>
      </c>
      <c r="G183" s="67" t="s">
        <v>199</v>
      </c>
      <c r="H183" s="68">
        <v>850</v>
      </c>
      <c r="I183" s="69">
        <v>290</v>
      </c>
      <c r="J183" s="160">
        <f>J184+J185+J186</f>
        <v>19184</v>
      </c>
      <c r="K183" s="160">
        <f aca="true" t="shared" si="100" ref="K183:R183">K184+K185+K186</f>
        <v>0</v>
      </c>
      <c r="L183" s="160">
        <f t="shared" si="100"/>
        <v>0</v>
      </c>
      <c r="M183" s="160">
        <f t="shared" si="100"/>
        <v>0</v>
      </c>
      <c r="N183" s="160">
        <f t="shared" si="100"/>
        <v>0</v>
      </c>
      <c r="O183" s="160">
        <f t="shared" si="100"/>
        <v>0</v>
      </c>
      <c r="P183" s="160">
        <f t="shared" si="100"/>
        <v>0</v>
      </c>
      <c r="Q183" s="160">
        <f t="shared" si="100"/>
        <v>0</v>
      </c>
      <c r="R183" s="160">
        <f t="shared" si="100"/>
        <v>0</v>
      </c>
    </row>
    <row r="184" spans="1:18" ht="11.25">
      <c r="A184" s="133" t="s">
        <v>201</v>
      </c>
      <c r="B184" s="134"/>
      <c r="C184" s="135"/>
      <c r="D184" s="70">
        <f t="shared" si="99"/>
        <v>91</v>
      </c>
      <c r="E184" s="70">
        <v>7</v>
      </c>
      <c r="F184" s="70">
        <v>2</v>
      </c>
      <c r="G184" s="71" t="s">
        <v>199</v>
      </c>
      <c r="H184" s="6">
        <v>851</v>
      </c>
      <c r="I184" s="4">
        <v>291</v>
      </c>
      <c r="J184" s="161">
        <f>налоги24!F16+налоги24!F17</f>
        <v>16620</v>
      </c>
      <c r="K184" s="118"/>
      <c r="L184" s="118"/>
      <c r="M184" s="118"/>
      <c r="N184" s="118"/>
      <c r="O184" s="118"/>
      <c r="P184" s="118"/>
      <c r="Q184" s="118"/>
      <c r="R184" s="118"/>
    </row>
    <row r="185" spans="1:18" ht="11.25">
      <c r="A185" s="133" t="s">
        <v>201</v>
      </c>
      <c r="B185" s="134"/>
      <c r="C185" s="135"/>
      <c r="D185" s="70">
        <f t="shared" si="99"/>
        <v>92</v>
      </c>
      <c r="E185" s="70">
        <v>7</v>
      </c>
      <c r="F185" s="70">
        <v>2</v>
      </c>
      <c r="G185" s="71" t="s">
        <v>199</v>
      </c>
      <c r="H185" s="6">
        <v>852</v>
      </c>
      <c r="I185" s="4">
        <v>291</v>
      </c>
      <c r="J185" s="161">
        <f>налоги24!F18</f>
        <v>2564</v>
      </c>
      <c r="K185" s="118"/>
      <c r="L185" s="118"/>
      <c r="M185" s="118"/>
      <c r="N185" s="118"/>
      <c r="O185" s="118"/>
      <c r="P185" s="118"/>
      <c r="Q185" s="118"/>
      <c r="R185" s="118"/>
    </row>
    <row r="186" spans="1:18" ht="18" customHeight="1">
      <c r="A186" s="176" t="s">
        <v>202</v>
      </c>
      <c r="B186" s="177"/>
      <c r="C186" s="178"/>
      <c r="D186" s="70">
        <f t="shared" si="99"/>
        <v>93</v>
      </c>
      <c r="E186" s="70">
        <v>7</v>
      </c>
      <c r="F186" s="70">
        <v>2</v>
      </c>
      <c r="G186" s="71" t="s">
        <v>199</v>
      </c>
      <c r="H186" s="6">
        <v>853</v>
      </c>
      <c r="I186" s="4">
        <v>292</v>
      </c>
      <c r="J186" s="161">
        <f>налоги24!F29</f>
        <v>0</v>
      </c>
      <c r="K186" s="118"/>
      <c r="L186" s="118"/>
      <c r="M186" s="118"/>
      <c r="N186" s="118"/>
      <c r="O186" s="118"/>
      <c r="P186" s="118"/>
      <c r="Q186" s="118"/>
      <c r="R186" s="118"/>
    </row>
    <row r="187" spans="1:18" s="131" customFormat="1" ht="46.5" customHeight="1">
      <c r="A187" s="185" t="s">
        <v>203</v>
      </c>
      <c r="B187" s="186"/>
      <c r="C187" s="187"/>
      <c r="D187" s="66">
        <f t="shared" si="99"/>
        <v>94</v>
      </c>
      <c r="E187" s="66">
        <v>7</v>
      </c>
      <c r="F187" s="66">
        <v>2</v>
      </c>
      <c r="G187" s="67" t="s">
        <v>204</v>
      </c>
      <c r="H187" s="68"/>
      <c r="I187" s="69"/>
      <c r="J187" s="160">
        <f>J188</f>
        <v>326165.4</v>
      </c>
      <c r="K187" s="160">
        <f aca="true" t="shared" si="101" ref="K187:R187">K188</f>
        <v>0</v>
      </c>
      <c r="L187" s="160">
        <f t="shared" si="101"/>
        <v>0</v>
      </c>
      <c r="M187" s="160">
        <f t="shared" si="101"/>
        <v>279128.55</v>
      </c>
      <c r="N187" s="160">
        <f t="shared" si="101"/>
        <v>0</v>
      </c>
      <c r="O187" s="160">
        <f t="shared" si="101"/>
        <v>0</v>
      </c>
      <c r="P187" s="160">
        <f t="shared" si="101"/>
        <v>279129</v>
      </c>
      <c r="Q187" s="160">
        <f t="shared" si="101"/>
        <v>0</v>
      </c>
      <c r="R187" s="160">
        <f t="shared" si="101"/>
        <v>0</v>
      </c>
    </row>
    <row r="188" spans="1:18" ht="11.25">
      <c r="A188" s="136" t="s">
        <v>18</v>
      </c>
      <c r="B188" s="137"/>
      <c r="C188" s="138"/>
      <c r="D188" s="66">
        <f t="shared" si="99"/>
        <v>95</v>
      </c>
      <c r="E188" s="66">
        <v>7</v>
      </c>
      <c r="F188" s="66">
        <v>2</v>
      </c>
      <c r="G188" s="67" t="s">
        <v>204</v>
      </c>
      <c r="H188" s="68">
        <v>240</v>
      </c>
      <c r="I188" s="69">
        <v>220</v>
      </c>
      <c r="J188" s="160">
        <f>J189</f>
        <v>326165.4</v>
      </c>
      <c r="K188" s="160">
        <f aca="true" t="shared" si="102" ref="K188:R188">K189</f>
        <v>0</v>
      </c>
      <c r="L188" s="160">
        <f t="shared" si="102"/>
        <v>0</v>
      </c>
      <c r="M188" s="160">
        <f t="shared" si="102"/>
        <v>279128.55</v>
      </c>
      <c r="N188" s="160">
        <f t="shared" si="102"/>
        <v>0</v>
      </c>
      <c r="O188" s="160">
        <f t="shared" si="102"/>
        <v>0</v>
      </c>
      <c r="P188" s="160">
        <f t="shared" si="102"/>
        <v>279129</v>
      </c>
      <c r="Q188" s="160">
        <f t="shared" si="102"/>
        <v>0</v>
      </c>
      <c r="R188" s="160">
        <f t="shared" si="102"/>
        <v>0</v>
      </c>
    </row>
    <row r="189" spans="1:18" ht="11.25">
      <c r="A189" s="133" t="s">
        <v>21</v>
      </c>
      <c r="B189" s="134"/>
      <c r="C189" s="135"/>
      <c r="D189" s="70">
        <f t="shared" si="99"/>
        <v>96</v>
      </c>
      <c r="E189" s="70">
        <v>7</v>
      </c>
      <c r="F189" s="70">
        <v>2</v>
      </c>
      <c r="G189" s="71" t="s">
        <v>204</v>
      </c>
      <c r="H189" s="6">
        <v>244</v>
      </c>
      <c r="I189" s="4">
        <v>226</v>
      </c>
      <c r="J189" s="161">
        <f>питан24!G17</f>
        <v>326165.4</v>
      </c>
      <c r="K189" s="118"/>
      <c r="L189" s="118"/>
      <c r="M189" s="161">
        <f>'питан25-26'!G17</f>
        <v>279128.55</v>
      </c>
      <c r="N189" s="118"/>
      <c r="O189" s="118"/>
      <c r="P189" s="161">
        <f>M189+0.45</f>
        <v>279129</v>
      </c>
      <c r="Q189" s="118"/>
      <c r="R189" s="118"/>
    </row>
    <row r="190" spans="1:18" s="130" customFormat="1" ht="11.25">
      <c r="A190" s="147" t="s">
        <v>205</v>
      </c>
      <c r="B190" s="143"/>
      <c r="C190" s="144"/>
      <c r="D190" s="63">
        <f>D189+1</f>
        <v>97</v>
      </c>
      <c r="E190" s="63">
        <v>7</v>
      </c>
      <c r="F190" s="63">
        <v>3</v>
      </c>
      <c r="G190" s="64"/>
      <c r="H190" s="65"/>
      <c r="I190" s="72"/>
      <c r="J190" s="162">
        <f>J191</f>
        <v>29509</v>
      </c>
      <c r="K190" s="162">
        <f aca="true" t="shared" si="103" ref="K190:R190">K191</f>
        <v>0</v>
      </c>
      <c r="L190" s="162">
        <f t="shared" si="103"/>
        <v>0</v>
      </c>
      <c r="M190" s="162">
        <f t="shared" si="103"/>
        <v>29509</v>
      </c>
      <c r="N190" s="162">
        <f t="shared" si="103"/>
        <v>0</v>
      </c>
      <c r="O190" s="162">
        <f t="shared" si="103"/>
        <v>0</v>
      </c>
      <c r="P190" s="162">
        <f t="shared" si="103"/>
        <v>29509</v>
      </c>
      <c r="Q190" s="162">
        <f t="shared" si="103"/>
        <v>0</v>
      </c>
      <c r="R190" s="162">
        <f t="shared" si="103"/>
        <v>0</v>
      </c>
    </row>
    <row r="191" spans="1:18" ht="22.5" customHeight="1">
      <c r="A191" s="188" t="s">
        <v>206</v>
      </c>
      <c r="B191" s="189"/>
      <c r="C191" s="190"/>
      <c r="D191" s="111">
        <f t="shared" si="99"/>
        <v>98</v>
      </c>
      <c r="E191" s="111">
        <v>7</v>
      </c>
      <c r="F191" s="111">
        <v>3</v>
      </c>
      <c r="G191" s="112" t="s">
        <v>68</v>
      </c>
      <c r="H191" s="120"/>
      <c r="I191" s="121"/>
      <c r="J191" s="163">
        <f>J192</f>
        <v>29509</v>
      </c>
      <c r="K191" s="115">
        <f aca="true" t="shared" si="104" ref="K191:R193">K192</f>
        <v>0</v>
      </c>
      <c r="L191" s="115">
        <f t="shared" si="104"/>
        <v>0</v>
      </c>
      <c r="M191" s="115">
        <f t="shared" si="104"/>
        <v>29509</v>
      </c>
      <c r="N191" s="115">
        <f t="shared" si="104"/>
        <v>0</v>
      </c>
      <c r="O191" s="115">
        <f t="shared" si="104"/>
        <v>0</v>
      </c>
      <c r="P191" s="115">
        <f t="shared" si="104"/>
        <v>29509</v>
      </c>
      <c r="Q191" s="115">
        <f t="shared" si="104"/>
        <v>0</v>
      </c>
      <c r="R191" s="115">
        <f t="shared" si="104"/>
        <v>0</v>
      </c>
    </row>
    <row r="192" spans="1:18" ht="18.75" customHeight="1">
      <c r="A192" s="182" t="s">
        <v>172</v>
      </c>
      <c r="B192" s="183"/>
      <c r="C192" s="184"/>
      <c r="D192" s="63">
        <f t="shared" si="99"/>
        <v>99</v>
      </c>
      <c r="E192" s="63">
        <v>7</v>
      </c>
      <c r="F192" s="63">
        <v>3</v>
      </c>
      <c r="G192" s="64" t="s">
        <v>173</v>
      </c>
      <c r="H192" s="65"/>
      <c r="I192" s="72"/>
      <c r="J192" s="116">
        <f>J193</f>
        <v>29509</v>
      </c>
      <c r="K192" s="116">
        <f t="shared" si="104"/>
        <v>0</v>
      </c>
      <c r="L192" s="116">
        <f t="shared" si="104"/>
        <v>0</v>
      </c>
      <c r="M192" s="116">
        <f t="shared" si="104"/>
        <v>29509</v>
      </c>
      <c r="N192" s="116">
        <f t="shared" si="104"/>
        <v>0</v>
      </c>
      <c r="O192" s="116">
        <f t="shared" si="104"/>
        <v>0</v>
      </c>
      <c r="P192" s="116">
        <f t="shared" si="104"/>
        <v>29509</v>
      </c>
      <c r="Q192" s="116">
        <f t="shared" si="104"/>
        <v>0</v>
      </c>
      <c r="R192" s="116">
        <f t="shared" si="104"/>
        <v>0</v>
      </c>
    </row>
    <row r="193" spans="1:18" s="130" customFormat="1" ht="11.25">
      <c r="A193" s="147" t="s">
        <v>174</v>
      </c>
      <c r="B193" s="143"/>
      <c r="C193" s="144"/>
      <c r="D193" s="63">
        <f aca="true" t="shared" si="105" ref="D193:D210">D192+1</f>
        <v>100</v>
      </c>
      <c r="E193" s="63">
        <v>7</v>
      </c>
      <c r="F193" s="63">
        <v>3</v>
      </c>
      <c r="G193" s="64" t="s">
        <v>175</v>
      </c>
      <c r="H193" s="65"/>
      <c r="I193" s="72"/>
      <c r="J193" s="162">
        <f>J194</f>
        <v>29509</v>
      </c>
      <c r="K193" s="162">
        <f t="shared" si="104"/>
        <v>0</v>
      </c>
      <c r="L193" s="162">
        <f t="shared" si="104"/>
        <v>0</v>
      </c>
      <c r="M193" s="162">
        <f t="shared" si="104"/>
        <v>29509</v>
      </c>
      <c r="N193" s="162">
        <f t="shared" si="104"/>
        <v>0</v>
      </c>
      <c r="O193" s="162">
        <f t="shared" si="104"/>
        <v>0</v>
      </c>
      <c r="P193" s="162">
        <f t="shared" si="104"/>
        <v>29509</v>
      </c>
      <c r="Q193" s="162">
        <f t="shared" si="104"/>
        <v>0</v>
      </c>
      <c r="R193" s="162">
        <f t="shared" si="104"/>
        <v>0</v>
      </c>
    </row>
    <row r="194" spans="1:18" s="131" customFormat="1" ht="21.75" customHeight="1">
      <c r="A194" s="185" t="s">
        <v>207</v>
      </c>
      <c r="B194" s="186"/>
      <c r="C194" s="187"/>
      <c r="D194" s="66">
        <f>D193+1</f>
        <v>101</v>
      </c>
      <c r="E194" s="66">
        <v>7</v>
      </c>
      <c r="F194" s="66">
        <v>3</v>
      </c>
      <c r="G194" s="67" t="s">
        <v>208</v>
      </c>
      <c r="H194" s="68"/>
      <c r="I194" s="69"/>
      <c r="J194" s="160">
        <f>J195+J197</f>
        <v>29509</v>
      </c>
      <c r="K194" s="160">
        <f aca="true" t="shared" si="106" ref="K194:R194">K195+K197</f>
        <v>0</v>
      </c>
      <c r="L194" s="160">
        <f t="shared" si="106"/>
        <v>0</v>
      </c>
      <c r="M194" s="160">
        <f t="shared" si="106"/>
        <v>29509</v>
      </c>
      <c r="N194" s="160">
        <f t="shared" si="106"/>
        <v>0</v>
      </c>
      <c r="O194" s="160">
        <f t="shared" si="106"/>
        <v>0</v>
      </c>
      <c r="P194" s="160">
        <f t="shared" si="106"/>
        <v>29509</v>
      </c>
      <c r="Q194" s="160">
        <f t="shared" si="106"/>
        <v>0</v>
      </c>
      <c r="R194" s="160">
        <f t="shared" si="106"/>
        <v>0</v>
      </c>
    </row>
    <row r="195" spans="1:18" ht="11.25">
      <c r="A195" s="136" t="s">
        <v>18</v>
      </c>
      <c r="B195" s="134"/>
      <c r="C195" s="135"/>
      <c r="D195" s="66">
        <f>D194+1</f>
        <v>102</v>
      </c>
      <c r="E195" s="66">
        <v>7</v>
      </c>
      <c r="F195" s="66">
        <v>3</v>
      </c>
      <c r="G195" s="67" t="s">
        <v>208</v>
      </c>
      <c r="H195" s="68">
        <v>240</v>
      </c>
      <c r="I195" s="69">
        <v>220</v>
      </c>
      <c r="J195" s="117">
        <f>J196</f>
        <v>14436</v>
      </c>
      <c r="K195" s="117">
        <f aca="true" t="shared" si="107" ref="K195:R195">K196</f>
        <v>0</v>
      </c>
      <c r="L195" s="117">
        <f t="shared" si="107"/>
        <v>0</v>
      </c>
      <c r="M195" s="117">
        <f t="shared" si="107"/>
        <v>14436</v>
      </c>
      <c r="N195" s="117">
        <f t="shared" si="107"/>
        <v>0</v>
      </c>
      <c r="O195" s="117">
        <f t="shared" si="107"/>
        <v>0</v>
      </c>
      <c r="P195" s="117">
        <f t="shared" si="107"/>
        <v>14436</v>
      </c>
      <c r="Q195" s="117">
        <f t="shared" si="107"/>
        <v>0</v>
      </c>
      <c r="R195" s="117">
        <f t="shared" si="107"/>
        <v>0</v>
      </c>
    </row>
    <row r="196" spans="1:18" ht="11.25">
      <c r="A196" s="133" t="s">
        <v>21</v>
      </c>
      <c r="B196" s="134"/>
      <c r="C196" s="135"/>
      <c r="D196" s="70">
        <f t="shared" si="105"/>
        <v>103</v>
      </c>
      <c r="E196" s="70">
        <v>7</v>
      </c>
      <c r="F196" s="70">
        <v>3</v>
      </c>
      <c r="G196" s="71" t="s">
        <v>208</v>
      </c>
      <c r="H196" s="6">
        <v>244</v>
      </c>
      <c r="I196" s="4">
        <v>226</v>
      </c>
      <c r="J196" s="118">
        <f>'фин грам'!F22</f>
        <v>14436</v>
      </c>
      <c r="K196" s="118"/>
      <c r="L196" s="118"/>
      <c r="M196" s="118">
        <f>J196</f>
        <v>14436</v>
      </c>
      <c r="N196" s="118"/>
      <c r="O196" s="118"/>
      <c r="P196" s="118">
        <f>M196</f>
        <v>14436</v>
      </c>
      <c r="Q196" s="118"/>
      <c r="R196" s="118"/>
    </row>
    <row r="197" spans="1:18" ht="11.25">
      <c r="A197" s="136" t="s">
        <v>22</v>
      </c>
      <c r="B197" s="134"/>
      <c r="C197" s="135"/>
      <c r="D197" s="66">
        <f t="shared" si="105"/>
        <v>104</v>
      </c>
      <c r="E197" s="66">
        <v>7</v>
      </c>
      <c r="F197" s="66">
        <v>3</v>
      </c>
      <c r="G197" s="67" t="s">
        <v>208</v>
      </c>
      <c r="H197" s="68">
        <v>240</v>
      </c>
      <c r="I197" s="69">
        <v>300</v>
      </c>
      <c r="J197" s="160">
        <f>J199+J198</f>
        <v>15073</v>
      </c>
      <c r="K197" s="160">
        <f aca="true" t="shared" si="108" ref="K197:R197">K199+K198</f>
        <v>0</v>
      </c>
      <c r="L197" s="160">
        <f t="shared" si="108"/>
        <v>0</v>
      </c>
      <c r="M197" s="160">
        <f t="shared" si="108"/>
        <v>15073</v>
      </c>
      <c r="N197" s="160">
        <f t="shared" si="108"/>
        <v>0</v>
      </c>
      <c r="O197" s="160">
        <f t="shared" si="108"/>
        <v>0</v>
      </c>
      <c r="P197" s="160">
        <f t="shared" si="108"/>
        <v>15073</v>
      </c>
      <c r="Q197" s="160">
        <f t="shared" si="108"/>
        <v>0</v>
      </c>
      <c r="R197" s="160">
        <f t="shared" si="108"/>
        <v>0</v>
      </c>
    </row>
    <row r="198" spans="1:18" ht="11.25">
      <c r="A198" s="133" t="s">
        <v>23</v>
      </c>
      <c r="B198" s="134"/>
      <c r="C198" s="135"/>
      <c r="D198" s="70">
        <f>D197+1</f>
        <v>105</v>
      </c>
      <c r="E198" s="70">
        <v>7</v>
      </c>
      <c r="F198" s="70">
        <v>3</v>
      </c>
      <c r="G198" s="71" t="s">
        <v>208</v>
      </c>
      <c r="H198" s="6">
        <v>244</v>
      </c>
      <c r="I198" s="4">
        <v>310</v>
      </c>
      <c r="J198" s="161">
        <f>'фин грам'!D31</f>
        <v>9600</v>
      </c>
      <c r="K198" s="161"/>
      <c r="L198" s="161"/>
      <c r="M198" s="161">
        <f>J198</f>
        <v>9600</v>
      </c>
      <c r="N198" s="161"/>
      <c r="O198" s="161"/>
      <c r="P198" s="161">
        <f>M198</f>
        <v>9600</v>
      </c>
      <c r="Q198" s="161"/>
      <c r="R198" s="161"/>
    </row>
    <row r="199" spans="1:18" ht="11.25">
      <c r="A199" s="176" t="s">
        <v>24</v>
      </c>
      <c r="B199" s="177"/>
      <c r="C199" s="178"/>
      <c r="D199" s="70">
        <f>D198+1</f>
        <v>106</v>
      </c>
      <c r="E199" s="70">
        <v>7</v>
      </c>
      <c r="F199" s="70">
        <v>3</v>
      </c>
      <c r="G199" s="71" t="s">
        <v>208</v>
      </c>
      <c r="H199" s="6">
        <v>244</v>
      </c>
      <c r="I199" s="4">
        <v>340</v>
      </c>
      <c r="J199" s="161">
        <f>J200</f>
        <v>5473</v>
      </c>
      <c r="K199" s="161">
        <f aca="true" t="shared" si="109" ref="K199:R199">K200</f>
        <v>0</v>
      </c>
      <c r="L199" s="161">
        <f t="shared" si="109"/>
        <v>0</v>
      </c>
      <c r="M199" s="161">
        <f t="shared" si="109"/>
        <v>5473</v>
      </c>
      <c r="N199" s="161">
        <f t="shared" si="109"/>
        <v>0</v>
      </c>
      <c r="O199" s="161">
        <f t="shared" si="109"/>
        <v>0</v>
      </c>
      <c r="P199" s="161">
        <f t="shared" si="109"/>
        <v>5473</v>
      </c>
      <c r="Q199" s="161">
        <f t="shared" si="109"/>
        <v>0</v>
      </c>
      <c r="R199" s="161">
        <f t="shared" si="109"/>
        <v>0</v>
      </c>
    </row>
    <row r="200" spans="1:18" ht="11.25">
      <c r="A200" s="176" t="s">
        <v>122</v>
      </c>
      <c r="B200" s="177"/>
      <c r="C200" s="178"/>
      <c r="D200" s="70">
        <f>D199+1</f>
        <v>107</v>
      </c>
      <c r="E200" s="70">
        <v>7</v>
      </c>
      <c r="F200" s="70">
        <v>3</v>
      </c>
      <c r="G200" s="71" t="s">
        <v>208</v>
      </c>
      <c r="H200" s="6">
        <v>244</v>
      </c>
      <c r="I200" s="4">
        <v>346</v>
      </c>
      <c r="J200" s="161">
        <f>'фин грам'!D40</f>
        <v>5473</v>
      </c>
      <c r="K200" s="118"/>
      <c r="L200" s="118"/>
      <c r="M200" s="118">
        <f>J200</f>
        <v>5473</v>
      </c>
      <c r="N200" s="118"/>
      <c r="O200" s="118"/>
      <c r="P200" s="118">
        <f>M200</f>
        <v>5473</v>
      </c>
      <c r="Q200" s="118"/>
      <c r="R200" s="118"/>
    </row>
    <row r="201" spans="1:18" s="130" customFormat="1" ht="11.25">
      <c r="A201" s="147" t="s">
        <v>275</v>
      </c>
      <c r="B201" s="143"/>
      <c r="C201" s="144"/>
      <c r="D201" s="63">
        <f>D200+1</f>
        <v>108</v>
      </c>
      <c r="E201" s="63">
        <v>7</v>
      </c>
      <c r="F201" s="63">
        <v>9</v>
      </c>
      <c r="G201" s="64"/>
      <c r="H201" s="65"/>
      <c r="I201" s="72"/>
      <c r="J201" s="116">
        <f>J202</f>
        <v>62250</v>
      </c>
      <c r="K201" s="116">
        <f aca="true" t="shared" si="110" ref="K201:R201">K202</f>
        <v>0</v>
      </c>
      <c r="L201" s="116">
        <f t="shared" si="110"/>
        <v>0</v>
      </c>
      <c r="M201" s="116">
        <f t="shared" si="110"/>
        <v>62250</v>
      </c>
      <c r="N201" s="116">
        <f t="shared" si="110"/>
        <v>0</v>
      </c>
      <c r="O201" s="116">
        <f t="shared" si="110"/>
        <v>0</v>
      </c>
      <c r="P201" s="116">
        <f t="shared" si="110"/>
        <v>62250</v>
      </c>
      <c r="Q201" s="116">
        <f t="shared" si="110"/>
        <v>0</v>
      </c>
      <c r="R201" s="116">
        <f t="shared" si="110"/>
        <v>0</v>
      </c>
    </row>
    <row r="202" spans="1:18" ht="19.5" customHeight="1">
      <c r="A202" s="188" t="s">
        <v>206</v>
      </c>
      <c r="B202" s="189"/>
      <c r="C202" s="190"/>
      <c r="D202" s="111">
        <f t="shared" si="105"/>
        <v>109</v>
      </c>
      <c r="E202" s="111">
        <v>7</v>
      </c>
      <c r="F202" s="111">
        <v>9</v>
      </c>
      <c r="G202" s="112" t="s">
        <v>68</v>
      </c>
      <c r="H202" s="120"/>
      <c r="I202" s="121"/>
      <c r="J202" s="115">
        <f>J203</f>
        <v>62250</v>
      </c>
      <c r="K202" s="115">
        <f aca="true" t="shared" si="111" ref="K202:R203">K203</f>
        <v>0</v>
      </c>
      <c r="L202" s="115">
        <f t="shared" si="111"/>
        <v>0</v>
      </c>
      <c r="M202" s="115">
        <f t="shared" si="111"/>
        <v>62250</v>
      </c>
      <c r="N202" s="115">
        <f t="shared" si="111"/>
        <v>0</v>
      </c>
      <c r="O202" s="115">
        <f t="shared" si="111"/>
        <v>0</v>
      </c>
      <c r="P202" s="115">
        <f t="shared" si="111"/>
        <v>62250</v>
      </c>
      <c r="Q202" s="115">
        <f t="shared" si="111"/>
        <v>0</v>
      </c>
      <c r="R202" s="115">
        <f t="shared" si="111"/>
        <v>0</v>
      </c>
    </row>
    <row r="203" spans="1:18" ht="19.5" customHeight="1">
      <c r="A203" s="182" t="s">
        <v>172</v>
      </c>
      <c r="B203" s="183"/>
      <c r="C203" s="184"/>
      <c r="D203" s="63">
        <f t="shared" si="105"/>
        <v>110</v>
      </c>
      <c r="E203" s="63">
        <v>7</v>
      </c>
      <c r="F203" s="63">
        <v>9</v>
      </c>
      <c r="G203" s="64" t="s">
        <v>173</v>
      </c>
      <c r="H203" s="65"/>
      <c r="I203" s="72"/>
      <c r="J203" s="116">
        <f>J204</f>
        <v>62250</v>
      </c>
      <c r="K203" s="116">
        <f t="shared" si="111"/>
        <v>0</v>
      </c>
      <c r="L203" s="116">
        <f t="shared" si="111"/>
        <v>0</v>
      </c>
      <c r="M203" s="116">
        <f t="shared" si="111"/>
        <v>62250</v>
      </c>
      <c r="N203" s="116">
        <f t="shared" si="111"/>
        <v>0</v>
      </c>
      <c r="O203" s="116">
        <f t="shared" si="111"/>
        <v>0</v>
      </c>
      <c r="P203" s="116">
        <f t="shared" si="111"/>
        <v>62250</v>
      </c>
      <c r="Q203" s="116">
        <f t="shared" si="111"/>
        <v>0</v>
      </c>
      <c r="R203" s="116">
        <f t="shared" si="111"/>
        <v>0</v>
      </c>
    </row>
    <row r="204" spans="1:18" s="130" customFormat="1" ht="18.75" customHeight="1">
      <c r="A204" s="182" t="s">
        <v>209</v>
      </c>
      <c r="B204" s="183"/>
      <c r="C204" s="184"/>
      <c r="D204" s="63">
        <f t="shared" si="105"/>
        <v>111</v>
      </c>
      <c r="E204" s="63">
        <v>7</v>
      </c>
      <c r="F204" s="63">
        <v>9</v>
      </c>
      <c r="G204" s="64" t="s">
        <v>210</v>
      </c>
      <c r="H204" s="65"/>
      <c r="I204" s="72"/>
      <c r="J204" s="116">
        <f aca="true" t="shared" si="112" ref="J204:R204">J205+J208</f>
        <v>62250</v>
      </c>
      <c r="K204" s="116">
        <f t="shared" si="112"/>
        <v>0</v>
      </c>
      <c r="L204" s="116">
        <f t="shared" si="112"/>
        <v>0</v>
      </c>
      <c r="M204" s="116">
        <f t="shared" si="112"/>
        <v>62250</v>
      </c>
      <c r="N204" s="116">
        <f t="shared" si="112"/>
        <v>0</v>
      </c>
      <c r="O204" s="116">
        <f t="shared" si="112"/>
        <v>0</v>
      </c>
      <c r="P204" s="116">
        <f t="shared" si="112"/>
        <v>62250</v>
      </c>
      <c r="Q204" s="116">
        <f t="shared" si="112"/>
        <v>0</v>
      </c>
      <c r="R204" s="116">
        <f t="shared" si="112"/>
        <v>0</v>
      </c>
    </row>
    <row r="205" spans="1:18" s="131" customFormat="1" ht="10.5">
      <c r="A205" s="185" t="s">
        <v>211</v>
      </c>
      <c r="B205" s="186"/>
      <c r="C205" s="187"/>
      <c r="D205" s="66">
        <f t="shared" si="105"/>
        <v>112</v>
      </c>
      <c r="E205" s="66">
        <v>7</v>
      </c>
      <c r="F205" s="66">
        <v>9</v>
      </c>
      <c r="G205" s="67" t="s">
        <v>212</v>
      </c>
      <c r="H205" s="68"/>
      <c r="I205" s="69"/>
      <c r="J205" s="117">
        <f>J206</f>
        <v>6225</v>
      </c>
      <c r="K205" s="117">
        <f aca="true" t="shared" si="113" ref="K205:R206">K206</f>
        <v>0</v>
      </c>
      <c r="L205" s="117">
        <f t="shared" si="113"/>
        <v>0</v>
      </c>
      <c r="M205" s="117">
        <f t="shared" si="113"/>
        <v>6225</v>
      </c>
      <c r="N205" s="117">
        <f t="shared" si="113"/>
        <v>0</v>
      </c>
      <c r="O205" s="117">
        <f t="shared" si="113"/>
        <v>0</v>
      </c>
      <c r="P205" s="117">
        <f t="shared" si="113"/>
        <v>6225</v>
      </c>
      <c r="Q205" s="117">
        <f t="shared" si="113"/>
        <v>0</v>
      </c>
      <c r="R205" s="117">
        <f t="shared" si="113"/>
        <v>0</v>
      </c>
    </row>
    <row r="206" spans="1:18" ht="11.25">
      <c r="A206" s="136" t="s">
        <v>18</v>
      </c>
      <c r="B206" s="134"/>
      <c r="C206" s="135"/>
      <c r="D206" s="66">
        <f t="shared" si="105"/>
        <v>113</v>
      </c>
      <c r="E206" s="66">
        <v>7</v>
      </c>
      <c r="F206" s="66">
        <v>9</v>
      </c>
      <c r="G206" s="67" t="s">
        <v>212</v>
      </c>
      <c r="H206" s="68">
        <v>240</v>
      </c>
      <c r="I206" s="69">
        <v>220</v>
      </c>
      <c r="J206" s="117">
        <f>J207</f>
        <v>6225</v>
      </c>
      <c r="K206" s="117">
        <f t="shared" si="113"/>
        <v>0</v>
      </c>
      <c r="L206" s="117">
        <f t="shared" si="113"/>
        <v>0</v>
      </c>
      <c r="M206" s="117">
        <f t="shared" si="113"/>
        <v>6225</v>
      </c>
      <c r="N206" s="117">
        <f t="shared" si="113"/>
        <v>0</v>
      </c>
      <c r="O206" s="117">
        <f t="shared" si="113"/>
        <v>0</v>
      </c>
      <c r="P206" s="117">
        <f t="shared" si="113"/>
        <v>6225</v>
      </c>
      <c r="Q206" s="117">
        <f t="shared" si="113"/>
        <v>0</v>
      </c>
      <c r="R206" s="117">
        <f t="shared" si="113"/>
        <v>0</v>
      </c>
    </row>
    <row r="207" spans="1:18" ht="11.25">
      <c r="A207" s="176" t="s">
        <v>21</v>
      </c>
      <c r="B207" s="177"/>
      <c r="C207" s="178"/>
      <c r="D207" s="70">
        <f t="shared" si="105"/>
        <v>114</v>
      </c>
      <c r="E207" s="70">
        <v>7</v>
      </c>
      <c r="F207" s="70">
        <v>9</v>
      </c>
      <c r="G207" s="71" t="s">
        <v>212</v>
      </c>
      <c r="H207" s="6">
        <v>244</v>
      </c>
      <c r="I207" s="4">
        <v>226</v>
      </c>
      <c r="J207" s="118">
        <f>лаг!D17</f>
        <v>6225</v>
      </c>
      <c r="K207" s="118"/>
      <c r="L207" s="118"/>
      <c r="M207" s="118">
        <f>J207</f>
        <v>6225</v>
      </c>
      <c r="N207" s="118"/>
      <c r="O207" s="118"/>
      <c r="P207" s="118">
        <f>M207</f>
        <v>6225</v>
      </c>
      <c r="Q207" s="118"/>
      <c r="R207" s="118"/>
    </row>
    <row r="208" spans="1:18" s="131" customFormat="1" ht="18.75" customHeight="1">
      <c r="A208" s="185" t="s">
        <v>213</v>
      </c>
      <c r="B208" s="186"/>
      <c r="C208" s="187"/>
      <c r="D208" s="66">
        <f>D207+1</f>
        <v>115</v>
      </c>
      <c r="E208" s="66">
        <v>7</v>
      </c>
      <c r="F208" s="66">
        <v>9</v>
      </c>
      <c r="G208" s="67" t="s">
        <v>214</v>
      </c>
      <c r="H208" s="68"/>
      <c r="I208" s="69"/>
      <c r="J208" s="117">
        <f>J209</f>
        <v>56025</v>
      </c>
      <c r="K208" s="117">
        <f aca="true" t="shared" si="114" ref="K208:R209">K209</f>
        <v>0</v>
      </c>
      <c r="L208" s="117">
        <f t="shared" si="114"/>
        <v>0</v>
      </c>
      <c r="M208" s="117">
        <f t="shared" si="114"/>
        <v>56025</v>
      </c>
      <c r="N208" s="117">
        <f t="shared" si="114"/>
        <v>0</v>
      </c>
      <c r="O208" s="117">
        <f t="shared" si="114"/>
        <v>0</v>
      </c>
      <c r="P208" s="117">
        <f t="shared" si="114"/>
        <v>56025</v>
      </c>
      <c r="Q208" s="117">
        <f t="shared" si="114"/>
        <v>0</v>
      </c>
      <c r="R208" s="117">
        <f t="shared" si="114"/>
        <v>0</v>
      </c>
    </row>
    <row r="209" spans="1:18" ht="11.25">
      <c r="A209" s="136" t="s">
        <v>18</v>
      </c>
      <c r="B209" s="134"/>
      <c r="C209" s="135"/>
      <c r="D209" s="66">
        <f t="shared" si="105"/>
        <v>116</v>
      </c>
      <c r="E209" s="66">
        <v>7</v>
      </c>
      <c r="F209" s="66">
        <v>9</v>
      </c>
      <c r="G209" s="67" t="s">
        <v>214</v>
      </c>
      <c r="H209" s="68">
        <v>240</v>
      </c>
      <c r="I209" s="69">
        <v>220</v>
      </c>
      <c r="J209" s="117">
        <f>J210</f>
        <v>56025</v>
      </c>
      <c r="K209" s="117">
        <f t="shared" si="114"/>
        <v>0</v>
      </c>
      <c r="L209" s="117">
        <f t="shared" si="114"/>
        <v>0</v>
      </c>
      <c r="M209" s="117">
        <f t="shared" si="114"/>
        <v>56025</v>
      </c>
      <c r="N209" s="117">
        <f t="shared" si="114"/>
        <v>0</v>
      </c>
      <c r="O209" s="117">
        <f t="shared" si="114"/>
        <v>0</v>
      </c>
      <c r="P209" s="117">
        <f t="shared" si="114"/>
        <v>56025</v>
      </c>
      <c r="Q209" s="117">
        <f t="shared" si="114"/>
        <v>0</v>
      </c>
      <c r="R209" s="117">
        <f t="shared" si="114"/>
        <v>0</v>
      </c>
    </row>
    <row r="210" spans="1:18" ht="11.25" customHeight="1">
      <c r="A210" s="176" t="s">
        <v>21</v>
      </c>
      <c r="B210" s="177"/>
      <c r="C210" s="178"/>
      <c r="D210" s="70">
        <f t="shared" si="105"/>
        <v>117</v>
      </c>
      <c r="E210" s="70">
        <v>7</v>
      </c>
      <c r="F210" s="70">
        <v>9</v>
      </c>
      <c r="G210" s="71" t="s">
        <v>214</v>
      </c>
      <c r="H210" s="6">
        <v>244</v>
      </c>
      <c r="I210" s="4">
        <v>226</v>
      </c>
      <c r="J210" s="118">
        <f>лаг!D16</f>
        <v>56025</v>
      </c>
      <c r="K210" s="118"/>
      <c r="L210" s="118"/>
      <c r="M210" s="118">
        <f>J210</f>
        <v>56025</v>
      </c>
      <c r="N210" s="118"/>
      <c r="O210" s="118"/>
      <c r="P210" s="118">
        <f>M210</f>
        <v>56025</v>
      </c>
      <c r="Q210" s="118"/>
      <c r="R210" s="118"/>
    </row>
    <row r="211" spans="3:18" ht="11.25">
      <c r="C211" s="80" t="s">
        <v>100</v>
      </c>
      <c r="E211" s="106"/>
      <c r="F211" s="106"/>
      <c r="G211" s="106"/>
      <c r="H211" s="106"/>
      <c r="I211" s="106"/>
      <c r="J211" s="165">
        <f>J94</f>
        <v>10495050.4</v>
      </c>
      <c r="K211" s="108" t="s">
        <v>101</v>
      </c>
      <c r="L211" s="108" t="s">
        <v>101</v>
      </c>
      <c r="M211" s="122">
        <f>M94</f>
        <v>8160897.55</v>
      </c>
      <c r="N211" s="108" t="s">
        <v>101</v>
      </c>
      <c r="O211" s="108" t="s">
        <v>101</v>
      </c>
      <c r="P211" s="122">
        <f>P94</f>
        <v>8298259</v>
      </c>
      <c r="Q211" s="108" t="s">
        <v>101</v>
      </c>
      <c r="R211" s="108" t="s">
        <v>101</v>
      </c>
    </row>
    <row r="212" spans="9:18" ht="11.25">
      <c r="I212" s="80" t="s">
        <v>102</v>
      </c>
      <c r="J212" s="165">
        <f>J211</f>
        <v>10495050.4</v>
      </c>
      <c r="K212" s="108" t="s">
        <v>101</v>
      </c>
      <c r="L212" s="108" t="s">
        <v>101</v>
      </c>
      <c r="M212" s="122">
        <f>M211</f>
        <v>8160897.55</v>
      </c>
      <c r="N212" s="108" t="s">
        <v>101</v>
      </c>
      <c r="O212" s="108" t="s">
        <v>101</v>
      </c>
      <c r="P212" s="122">
        <f>P211</f>
        <v>8298259</v>
      </c>
      <c r="Q212" s="108" t="s">
        <v>101</v>
      </c>
      <c r="R212" s="108" t="s">
        <v>101</v>
      </c>
    </row>
    <row r="213" spans="10:16" ht="11.25">
      <c r="J213" s="123"/>
      <c r="M213" s="123"/>
      <c r="P213" s="123"/>
    </row>
    <row r="214" spans="10:16" ht="15" customHeight="1">
      <c r="J214" s="123"/>
      <c r="M214" s="123"/>
      <c r="P214" s="123"/>
    </row>
    <row r="215" spans="1:16" ht="15" customHeight="1">
      <c r="A215" s="80" t="s">
        <v>105</v>
      </c>
      <c r="J215" s="123"/>
      <c r="M215" s="123"/>
      <c r="P215" s="123"/>
    </row>
    <row r="216" spans="1:15" ht="15" customHeight="1">
      <c r="A216" s="80" t="s">
        <v>106</v>
      </c>
      <c r="D216" s="124" t="s">
        <v>223</v>
      </c>
      <c r="E216" s="93"/>
      <c r="F216" s="93"/>
      <c r="H216" s="93"/>
      <c r="I216" s="93"/>
      <c r="J216" s="93"/>
      <c r="L216" s="124" t="s">
        <v>224</v>
      </c>
      <c r="M216" s="93"/>
      <c r="N216" s="93"/>
      <c r="O216" s="93"/>
    </row>
    <row r="217" spans="4:15" ht="15" customHeight="1">
      <c r="D217" s="239" t="s">
        <v>107</v>
      </c>
      <c r="E217" s="239"/>
      <c r="F217" s="239"/>
      <c r="H217" s="238" t="s">
        <v>80</v>
      </c>
      <c r="I217" s="238"/>
      <c r="J217" s="238"/>
      <c r="L217" s="238" t="s">
        <v>108</v>
      </c>
      <c r="M217" s="238"/>
      <c r="N217" s="238"/>
      <c r="O217" s="238"/>
    </row>
    <row r="218" ht="15" customHeight="1"/>
    <row r="219" ht="15" customHeight="1"/>
    <row r="220" spans="1:15" ht="15" customHeight="1">
      <c r="A220" s="80" t="s">
        <v>109</v>
      </c>
      <c r="D220" s="124" t="s">
        <v>110</v>
      </c>
      <c r="E220" s="93"/>
      <c r="F220" s="93"/>
      <c r="H220" s="93"/>
      <c r="I220" s="93"/>
      <c r="J220" s="93"/>
      <c r="L220" s="124" t="s">
        <v>25</v>
      </c>
      <c r="M220" s="93"/>
      <c r="N220" s="93"/>
      <c r="O220" s="93"/>
    </row>
    <row r="221" spans="4:15" ht="15" customHeight="1">
      <c r="D221" s="239" t="s">
        <v>107</v>
      </c>
      <c r="E221" s="239"/>
      <c r="F221" s="239"/>
      <c r="H221" s="238" t="s">
        <v>80</v>
      </c>
      <c r="I221" s="238"/>
      <c r="J221" s="238"/>
      <c r="L221" s="238" t="s">
        <v>108</v>
      </c>
      <c r="M221" s="238"/>
      <c r="N221" s="238"/>
      <c r="O221" s="238"/>
    </row>
    <row r="222" ht="15" customHeight="1"/>
    <row r="223" spans="1:16" ht="15" customHeight="1">
      <c r="A223" s="86" t="s">
        <v>82</v>
      </c>
      <c r="B223" s="87"/>
      <c r="C223" s="88"/>
      <c r="D223" s="88" t="s">
        <v>83</v>
      </c>
      <c r="J223" s="109"/>
      <c r="M223" s="109"/>
      <c r="P223" s="123"/>
    </row>
    <row r="224" spans="10:16" ht="15" customHeight="1">
      <c r="J224" s="123"/>
      <c r="M224" s="123"/>
      <c r="P224" s="123"/>
    </row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sheetProtection/>
  <mergeCells count="131">
    <mergeCell ref="A128:C128"/>
    <mergeCell ref="D217:F217"/>
    <mergeCell ref="H217:J217"/>
    <mergeCell ref="A147:C147"/>
    <mergeCell ref="A145:C145"/>
    <mergeCell ref="A129:C129"/>
    <mergeCell ref="A125:C125"/>
    <mergeCell ref="A148:C148"/>
    <mergeCell ref="A179:C179"/>
    <mergeCell ref="D221:F221"/>
    <mergeCell ref="H221:J221"/>
    <mergeCell ref="L221:O221"/>
    <mergeCell ref="A127:C127"/>
    <mergeCell ref="A123:C123"/>
    <mergeCell ref="A124:C124"/>
    <mergeCell ref="L217:O217"/>
    <mergeCell ref="A138:C138"/>
    <mergeCell ref="A140:C140"/>
    <mergeCell ref="A117:C117"/>
    <mergeCell ref="A118:C118"/>
    <mergeCell ref="A115:C115"/>
    <mergeCell ref="A116:C116"/>
    <mergeCell ref="A114:C114"/>
    <mergeCell ref="A122:C122"/>
    <mergeCell ref="A110:C110"/>
    <mergeCell ref="A111:C111"/>
    <mergeCell ref="A108:C108"/>
    <mergeCell ref="A109:C109"/>
    <mergeCell ref="A112:C112"/>
    <mergeCell ref="A113:C113"/>
    <mergeCell ref="A100:C100"/>
    <mergeCell ref="A101:C101"/>
    <mergeCell ref="A94:C94"/>
    <mergeCell ref="A95:C95"/>
    <mergeCell ref="A96:C96"/>
    <mergeCell ref="A97:C97"/>
    <mergeCell ref="A98:C98"/>
    <mergeCell ref="A99:C99"/>
    <mergeCell ref="G91:G92"/>
    <mergeCell ref="H91:H92"/>
    <mergeCell ref="J91:L91"/>
    <mergeCell ref="M91:O91"/>
    <mergeCell ref="P91:R91"/>
    <mergeCell ref="A93:C93"/>
    <mergeCell ref="J31:L31"/>
    <mergeCell ref="M31:O31"/>
    <mergeCell ref="A88:R88"/>
    <mergeCell ref="A90:C92"/>
    <mergeCell ref="D90:D92"/>
    <mergeCell ref="E90:H90"/>
    <mergeCell ref="I90:I92"/>
    <mergeCell ref="J90:R90"/>
    <mergeCell ref="E91:E92"/>
    <mergeCell ref="F91:F92"/>
    <mergeCell ref="M24:N24"/>
    <mergeCell ref="A28:N28"/>
    <mergeCell ref="B30:E30"/>
    <mergeCell ref="F30:F32"/>
    <mergeCell ref="G30:O30"/>
    <mergeCell ref="B31:B32"/>
    <mergeCell ref="C31:C32"/>
    <mergeCell ref="D31:D32"/>
    <mergeCell ref="E31:E32"/>
    <mergeCell ref="G31:I31"/>
    <mergeCell ref="M20:N20"/>
    <mergeCell ref="M21:N21"/>
    <mergeCell ref="E22:J22"/>
    <mergeCell ref="M22:N22"/>
    <mergeCell ref="F23:J23"/>
    <mergeCell ref="M23:N23"/>
    <mergeCell ref="A17:J17"/>
    <mergeCell ref="M17:N17"/>
    <mergeCell ref="A18:J18"/>
    <mergeCell ref="M18:N18"/>
    <mergeCell ref="A19:J19"/>
    <mergeCell ref="M19:N19"/>
    <mergeCell ref="I2:N2"/>
    <mergeCell ref="I4:N4"/>
    <mergeCell ref="I6:N6"/>
    <mergeCell ref="I8:N8"/>
    <mergeCell ref="L10:N10"/>
    <mergeCell ref="I11:K11"/>
    <mergeCell ref="L11:N11"/>
    <mergeCell ref="A102:C102"/>
    <mergeCell ref="A119:C119"/>
    <mergeCell ref="A120:C120"/>
    <mergeCell ref="A103:C103"/>
    <mergeCell ref="A104:C104"/>
    <mergeCell ref="A105:C105"/>
    <mergeCell ref="A121:C121"/>
    <mergeCell ref="A126:C126"/>
    <mergeCell ref="A164:C164"/>
    <mergeCell ref="A165:C165"/>
    <mergeCell ref="A130:C130"/>
    <mergeCell ref="A131:C131"/>
    <mergeCell ref="A132:C132"/>
    <mergeCell ref="A136:C136"/>
    <mergeCell ref="A137:C137"/>
    <mergeCell ref="A139:C139"/>
    <mergeCell ref="A151:C151"/>
    <mergeCell ref="A159:C159"/>
    <mergeCell ref="A160:C160"/>
    <mergeCell ref="A155:C155"/>
    <mergeCell ref="A174:C174"/>
    <mergeCell ref="A175:C175"/>
    <mergeCell ref="A161:C161"/>
    <mergeCell ref="A162:C162"/>
    <mergeCell ref="A163:C163"/>
    <mergeCell ref="A166:C166"/>
    <mergeCell ref="A167:C167"/>
    <mergeCell ref="A168:C168"/>
    <mergeCell ref="A186:C186"/>
    <mergeCell ref="A187:C187"/>
    <mergeCell ref="A169:C169"/>
    <mergeCell ref="A170:C170"/>
    <mergeCell ref="A171:C171"/>
    <mergeCell ref="A172:C172"/>
    <mergeCell ref="A173:C173"/>
    <mergeCell ref="A176:C176"/>
    <mergeCell ref="A194:C194"/>
    <mergeCell ref="A199:C199"/>
    <mergeCell ref="A200:C200"/>
    <mergeCell ref="A191:C191"/>
    <mergeCell ref="A192:C192"/>
    <mergeCell ref="A202:C202"/>
    <mergeCell ref="A203:C203"/>
    <mergeCell ref="A204:C204"/>
    <mergeCell ref="A205:C205"/>
    <mergeCell ref="A208:C208"/>
    <mergeCell ref="A210:C210"/>
    <mergeCell ref="A207:C207"/>
  </mergeCells>
  <printOptions/>
  <pageMargins left="0.3937007874015748" right="0" top="0.3937007874015748" bottom="0.1968503937007874" header="0.31496062992125984" footer="0.31496062992125984"/>
  <pageSetup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CC"/>
  </sheetPr>
  <dimension ref="B1:I37"/>
  <sheetViews>
    <sheetView showGridLines="0" workbookViewId="0" topLeftCell="A5">
      <selection activeCell="G22" sqref="G22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7" ht="12.75">
      <c r="B7" s="244" t="s">
        <v>26</v>
      </c>
      <c r="C7" s="244"/>
      <c r="D7" s="244"/>
      <c r="E7" s="244"/>
      <c r="F7" s="244"/>
      <c r="G7" s="244"/>
    </row>
    <row r="8" spans="2:7" ht="21" customHeight="1">
      <c r="B8" s="254" t="s">
        <v>240</v>
      </c>
      <c r="C8" s="254"/>
      <c r="D8" s="254"/>
      <c r="E8" s="254"/>
      <c r="F8" s="254"/>
      <c r="G8" s="254"/>
    </row>
    <row r="9" ht="6.75" customHeight="1"/>
    <row r="10" ht="12" customHeight="1"/>
    <row r="11" spans="2:6" ht="12.75" customHeight="1">
      <c r="B11" s="246" t="s">
        <v>121</v>
      </c>
      <c r="C11" s="246"/>
      <c r="D11" s="246"/>
      <c r="E11" s="246"/>
      <c r="F11" s="246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236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12.75" customHeight="1" outlineLevel="1">
      <c r="B15" s="13">
        <v>1</v>
      </c>
      <c r="C15" s="25" t="s">
        <v>237</v>
      </c>
      <c r="D15" s="26"/>
      <c r="E15" s="30"/>
      <c r="F15" s="30"/>
      <c r="G15" s="264">
        <v>26677</v>
      </c>
    </row>
    <row r="16" spans="2:7" ht="12.75" customHeight="1">
      <c r="B16" s="13"/>
      <c r="C16" s="34" t="s">
        <v>41</v>
      </c>
      <c r="D16" s="36"/>
      <c r="E16" s="30"/>
      <c r="F16" s="30"/>
      <c r="G16" s="78">
        <f>SUM(G15:G15)</f>
        <v>26677</v>
      </c>
    </row>
    <row r="17" ht="12" customHeight="1"/>
    <row r="18" spans="2:7" ht="27.75" customHeight="1">
      <c r="B18" s="246" t="s">
        <v>238</v>
      </c>
      <c r="C18" s="246"/>
      <c r="D18" s="246"/>
      <c r="E18" s="246"/>
      <c r="F18" s="246"/>
      <c r="G18" s="246"/>
    </row>
    <row r="19" spans="2:4" ht="12.75">
      <c r="B19" s="12"/>
      <c r="C19" s="12"/>
      <c r="D19" s="12"/>
    </row>
    <row r="20" spans="2:7" ht="47.25" customHeight="1">
      <c r="B20" s="10" t="s">
        <v>28</v>
      </c>
      <c r="C20" s="11" t="s">
        <v>29</v>
      </c>
      <c r="D20" s="11" t="s">
        <v>55</v>
      </c>
      <c r="E20" s="20" t="s">
        <v>53</v>
      </c>
      <c r="F20" s="11" t="s">
        <v>40</v>
      </c>
      <c r="G20" s="11" t="s">
        <v>56</v>
      </c>
    </row>
    <row r="21" spans="2:7" s="43" customFormat="1" ht="12">
      <c r="B21" s="41">
        <v>1</v>
      </c>
      <c r="C21" s="41">
        <v>2</v>
      </c>
      <c r="D21" s="41">
        <v>3</v>
      </c>
      <c r="E21" s="42"/>
      <c r="F21" s="42">
        <v>4</v>
      </c>
      <c r="G21" s="42">
        <v>5</v>
      </c>
    </row>
    <row r="22" spans="2:7" ht="40.5" customHeight="1" outlineLevel="1">
      <c r="B22" s="13">
        <v>1</v>
      </c>
      <c r="C22" s="25" t="s">
        <v>221</v>
      </c>
      <c r="D22" s="26"/>
      <c r="E22" s="30"/>
      <c r="F22" s="30"/>
      <c r="G22" s="264">
        <v>20760</v>
      </c>
    </row>
    <row r="23" spans="2:7" ht="12.75" customHeight="1" outlineLevel="1">
      <c r="B23" s="13"/>
      <c r="C23" s="25"/>
      <c r="D23" s="26"/>
      <c r="E23" s="30"/>
      <c r="F23" s="30"/>
      <c r="G23" s="77"/>
    </row>
    <row r="24" spans="2:7" ht="12.75" customHeight="1">
      <c r="B24" s="13"/>
      <c r="C24" s="34" t="s">
        <v>41</v>
      </c>
      <c r="D24" s="36"/>
      <c r="E24" s="30"/>
      <c r="F24" s="30"/>
      <c r="G24" s="78">
        <f>SUM(G22:G23)</f>
        <v>20760</v>
      </c>
    </row>
    <row r="28" spans="2:4" ht="12.75">
      <c r="B28" s="14"/>
      <c r="C28" s="15"/>
      <c r="D28" s="8"/>
    </row>
    <row r="29" spans="2:4" ht="12.75">
      <c r="B29" s="240" t="s">
        <v>227</v>
      </c>
      <c r="C29" s="240"/>
      <c r="D29" s="56">
        <f>G24+G16</f>
        <v>47437</v>
      </c>
    </row>
    <row r="30" spans="2:4" ht="12.75">
      <c r="B30" s="14"/>
      <c r="C30" s="15"/>
      <c r="D30" s="8"/>
    </row>
    <row r="31" spans="2:4" ht="12.75">
      <c r="B31" s="7" t="s">
        <v>42</v>
      </c>
      <c r="D31" s="7" t="s">
        <v>0</v>
      </c>
    </row>
    <row r="33" spans="2:4" ht="12.75">
      <c r="B33" s="7" t="s">
        <v>43</v>
      </c>
      <c r="D33" s="7" t="s">
        <v>25</v>
      </c>
    </row>
    <row r="36" ht="12.75">
      <c r="I36" s="54"/>
    </row>
    <row r="37" ht="12" customHeight="1">
      <c r="I37" s="54"/>
    </row>
  </sheetData>
  <sheetProtection/>
  <mergeCells count="7">
    <mergeCell ref="D1:G1"/>
    <mergeCell ref="D2:G2"/>
    <mergeCell ref="B7:G7"/>
    <mergeCell ref="B8:G8"/>
    <mergeCell ref="B18:G18"/>
    <mergeCell ref="B29:C29"/>
    <mergeCell ref="B11:F11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CC"/>
  </sheetPr>
  <dimension ref="B1:I37"/>
  <sheetViews>
    <sheetView showGridLines="0" workbookViewId="0" topLeftCell="A5">
      <selection activeCell="G22" sqref="G22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7" ht="12.75">
      <c r="B7" s="244" t="s">
        <v>26</v>
      </c>
      <c r="C7" s="244"/>
      <c r="D7" s="244"/>
      <c r="E7" s="244"/>
      <c r="F7" s="244"/>
      <c r="G7" s="244"/>
    </row>
    <row r="8" spans="2:7" ht="21" customHeight="1">
      <c r="B8" s="254" t="s">
        <v>242</v>
      </c>
      <c r="C8" s="254"/>
      <c r="D8" s="254"/>
      <c r="E8" s="254"/>
      <c r="F8" s="254"/>
      <c r="G8" s="254"/>
    </row>
    <row r="9" ht="6.75" customHeight="1"/>
    <row r="10" ht="12" customHeight="1"/>
    <row r="11" spans="2:6" ht="12.75" customHeight="1">
      <c r="B11" s="246" t="s">
        <v>121</v>
      </c>
      <c r="C11" s="246"/>
      <c r="D11" s="246"/>
      <c r="E11" s="246"/>
      <c r="F11" s="246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236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12.75" customHeight="1" outlineLevel="1">
      <c r="B15" s="13">
        <v>1</v>
      </c>
      <c r="C15" s="25" t="s">
        <v>237</v>
      </c>
      <c r="D15" s="26"/>
      <c r="E15" s="30"/>
      <c r="F15" s="30"/>
      <c r="G15" s="264">
        <v>15000</v>
      </c>
    </row>
    <row r="16" spans="2:7" ht="12.75" customHeight="1">
      <c r="B16" s="13"/>
      <c r="C16" s="34" t="s">
        <v>41</v>
      </c>
      <c r="D16" s="36"/>
      <c r="E16" s="30"/>
      <c r="F16" s="30"/>
      <c r="G16" s="78">
        <f>SUM(G15:G15)</f>
        <v>15000</v>
      </c>
    </row>
    <row r="17" ht="12" customHeight="1"/>
    <row r="18" spans="2:7" ht="27.75" customHeight="1">
      <c r="B18" s="246" t="s">
        <v>238</v>
      </c>
      <c r="C18" s="246"/>
      <c r="D18" s="246"/>
      <c r="E18" s="246"/>
      <c r="F18" s="246"/>
      <c r="G18" s="246"/>
    </row>
    <row r="19" spans="2:4" ht="12.75">
      <c r="B19" s="12"/>
      <c r="C19" s="12"/>
      <c r="D19" s="12"/>
    </row>
    <row r="20" spans="2:7" ht="47.25" customHeight="1">
      <c r="B20" s="10" t="s">
        <v>28</v>
      </c>
      <c r="C20" s="11" t="s">
        <v>29</v>
      </c>
      <c r="D20" s="11" t="s">
        <v>55</v>
      </c>
      <c r="E20" s="20" t="s">
        <v>53</v>
      </c>
      <c r="F20" s="11" t="s">
        <v>40</v>
      </c>
      <c r="G20" s="11" t="s">
        <v>56</v>
      </c>
    </row>
    <row r="21" spans="2:7" s="43" customFormat="1" ht="12">
      <c r="B21" s="41">
        <v>1</v>
      </c>
      <c r="C21" s="41">
        <v>2</v>
      </c>
      <c r="D21" s="41">
        <v>3</v>
      </c>
      <c r="E21" s="42"/>
      <c r="F21" s="42">
        <v>4</v>
      </c>
      <c r="G21" s="42">
        <v>5</v>
      </c>
    </row>
    <row r="22" spans="2:7" ht="40.5" customHeight="1" outlineLevel="1">
      <c r="B22" s="13">
        <v>1</v>
      </c>
      <c r="C22" s="25" t="s">
        <v>221</v>
      </c>
      <c r="D22" s="26"/>
      <c r="E22" s="30"/>
      <c r="F22" s="30"/>
      <c r="G22" s="264"/>
    </row>
    <row r="23" spans="2:7" ht="12.75" customHeight="1" outlineLevel="1">
      <c r="B23" s="13"/>
      <c r="C23" s="25"/>
      <c r="D23" s="26"/>
      <c r="E23" s="30"/>
      <c r="F23" s="30"/>
      <c r="G23" s="77"/>
    </row>
    <row r="24" spans="2:7" ht="12.75" customHeight="1">
      <c r="B24" s="13"/>
      <c r="C24" s="34" t="s">
        <v>41</v>
      </c>
      <c r="D24" s="36"/>
      <c r="E24" s="30"/>
      <c r="F24" s="30"/>
      <c r="G24" s="78">
        <f>SUM(G22:G23)</f>
        <v>0</v>
      </c>
    </row>
    <row r="28" spans="2:4" ht="12.75">
      <c r="B28" s="14"/>
      <c r="C28" s="15"/>
      <c r="D28" s="8"/>
    </row>
    <row r="29" spans="2:4" ht="12.75">
      <c r="B29" s="240" t="s">
        <v>228</v>
      </c>
      <c r="C29" s="240"/>
      <c r="D29" s="56">
        <f>G24+G16</f>
        <v>15000</v>
      </c>
    </row>
    <row r="30" spans="2:4" ht="12.75">
      <c r="B30" s="14"/>
      <c r="C30" s="15"/>
      <c r="D30" s="8"/>
    </row>
    <row r="31" spans="2:4" ht="12.75">
      <c r="B31" s="7" t="s">
        <v>42</v>
      </c>
      <c r="D31" s="7" t="s">
        <v>0</v>
      </c>
    </row>
    <row r="33" spans="2:4" ht="12.75">
      <c r="B33" s="7" t="s">
        <v>43</v>
      </c>
      <c r="D33" s="7" t="s">
        <v>25</v>
      </c>
    </row>
    <row r="36" ht="12.75">
      <c r="I36" s="54"/>
    </row>
    <row r="37" ht="12" customHeight="1">
      <c r="I37" s="54"/>
    </row>
  </sheetData>
  <sheetProtection/>
  <mergeCells count="7">
    <mergeCell ref="B29:C29"/>
    <mergeCell ref="D1:G1"/>
    <mergeCell ref="D2:G2"/>
    <mergeCell ref="B7:G7"/>
    <mergeCell ref="B8:G8"/>
    <mergeCell ref="B11:F11"/>
    <mergeCell ref="B18:G18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00CC"/>
  </sheetPr>
  <dimension ref="B1:I37"/>
  <sheetViews>
    <sheetView showGridLines="0" workbookViewId="0" topLeftCell="A5">
      <selection activeCell="G16" sqref="G16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7" ht="12.75">
      <c r="B7" s="244" t="s">
        <v>26</v>
      </c>
      <c r="C7" s="244"/>
      <c r="D7" s="244"/>
      <c r="E7" s="244"/>
      <c r="F7" s="244"/>
      <c r="G7" s="244"/>
    </row>
    <row r="8" spans="2:7" ht="21" customHeight="1">
      <c r="B8" s="254" t="s">
        <v>249</v>
      </c>
      <c r="C8" s="254"/>
      <c r="D8" s="254"/>
      <c r="E8" s="254"/>
      <c r="F8" s="254"/>
      <c r="G8" s="254"/>
    </row>
    <row r="9" ht="6.75" customHeight="1"/>
    <row r="10" ht="12" customHeight="1"/>
    <row r="11" spans="2:6" ht="12.75" customHeight="1">
      <c r="B11" s="246" t="s">
        <v>121</v>
      </c>
      <c r="C11" s="246"/>
      <c r="D11" s="246"/>
      <c r="E11" s="246"/>
      <c r="F11" s="246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236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12.75" customHeight="1" outlineLevel="1">
      <c r="B15" s="13">
        <v>1</v>
      </c>
      <c r="C15" s="25" t="s">
        <v>237</v>
      </c>
      <c r="D15" s="26"/>
      <c r="E15" s="30"/>
      <c r="F15" s="30"/>
      <c r="G15" s="264">
        <v>14420</v>
      </c>
    </row>
    <row r="16" spans="2:7" ht="12.75" customHeight="1">
      <c r="B16" s="13"/>
      <c r="C16" s="34" t="s">
        <v>41</v>
      </c>
      <c r="D16" s="36"/>
      <c r="E16" s="30"/>
      <c r="F16" s="30"/>
      <c r="G16" s="78">
        <f>SUM(G15:G15)</f>
        <v>14420</v>
      </c>
    </row>
    <row r="17" ht="12" customHeight="1"/>
    <row r="18" spans="2:7" ht="27.75" customHeight="1">
      <c r="B18" s="246" t="s">
        <v>238</v>
      </c>
      <c r="C18" s="246"/>
      <c r="D18" s="246"/>
      <c r="E18" s="246"/>
      <c r="F18" s="246"/>
      <c r="G18" s="246"/>
    </row>
    <row r="19" spans="2:4" ht="12.75">
      <c r="B19" s="12"/>
      <c r="C19" s="12"/>
      <c r="D19" s="12"/>
    </row>
    <row r="20" spans="2:7" ht="47.25" customHeight="1">
      <c r="B20" s="10" t="s">
        <v>28</v>
      </c>
      <c r="C20" s="11" t="s">
        <v>29</v>
      </c>
      <c r="D20" s="11" t="s">
        <v>55</v>
      </c>
      <c r="E20" s="20" t="s">
        <v>53</v>
      </c>
      <c r="F20" s="11" t="s">
        <v>40</v>
      </c>
      <c r="G20" s="11" t="s">
        <v>56</v>
      </c>
    </row>
    <row r="21" spans="2:7" s="43" customFormat="1" ht="12">
      <c r="B21" s="41">
        <v>1</v>
      </c>
      <c r="C21" s="41">
        <v>2</v>
      </c>
      <c r="D21" s="41">
        <v>3</v>
      </c>
      <c r="E21" s="42"/>
      <c r="F21" s="42">
        <v>4</v>
      </c>
      <c r="G21" s="42">
        <v>5</v>
      </c>
    </row>
    <row r="22" spans="2:7" ht="40.5" customHeight="1" outlineLevel="1">
      <c r="B22" s="13">
        <v>1</v>
      </c>
      <c r="C22" s="25" t="s">
        <v>221</v>
      </c>
      <c r="D22" s="26"/>
      <c r="E22" s="30"/>
      <c r="F22" s="30"/>
      <c r="G22" s="264"/>
    </row>
    <row r="23" spans="2:7" ht="12.75" customHeight="1" outlineLevel="1">
      <c r="B23" s="13"/>
      <c r="C23" s="25"/>
      <c r="D23" s="26"/>
      <c r="E23" s="30"/>
      <c r="F23" s="30"/>
      <c r="G23" s="77"/>
    </row>
    <row r="24" spans="2:7" ht="12.75" customHeight="1">
      <c r="B24" s="13"/>
      <c r="C24" s="34" t="s">
        <v>41</v>
      </c>
      <c r="D24" s="36"/>
      <c r="E24" s="30"/>
      <c r="F24" s="30"/>
      <c r="G24" s="78">
        <f>SUM(G22:G23)</f>
        <v>0</v>
      </c>
    </row>
    <row r="28" spans="2:4" ht="12.75">
      <c r="B28" s="14"/>
      <c r="C28" s="15"/>
      <c r="D28" s="8"/>
    </row>
    <row r="29" spans="2:4" ht="12.75">
      <c r="B29" s="240" t="s">
        <v>248</v>
      </c>
      <c r="C29" s="240"/>
      <c r="D29" s="56">
        <f>G24+G16</f>
        <v>14420</v>
      </c>
    </row>
    <row r="30" spans="2:4" ht="12.75">
      <c r="B30" s="14"/>
      <c r="C30" s="15"/>
      <c r="D30" s="8"/>
    </row>
    <row r="31" spans="2:4" ht="12.75">
      <c r="B31" s="7" t="s">
        <v>42</v>
      </c>
      <c r="D31" s="7" t="s">
        <v>0</v>
      </c>
    </row>
    <row r="33" spans="2:4" ht="12.75">
      <c r="B33" s="7" t="s">
        <v>43</v>
      </c>
      <c r="D33" s="7" t="s">
        <v>25</v>
      </c>
    </row>
    <row r="36" ht="12.75">
      <c r="I36" s="54"/>
    </row>
    <row r="37" ht="12" customHeight="1">
      <c r="I37" s="54"/>
    </row>
  </sheetData>
  <sheetProtection/>
  <mergeCells count="7">
    <mergeCell ref="B29:C29"/>
    <mergeCell ref="D1:G1"/>
    <mergeCell ref="D2:G2"/>
    <mergeCell ref="B7:G7"/>
    <mergeCell ref="B8:G8"/>
    <mergeCell ref="B11:F11"/>
    <mergeCell ref="B18:G18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I32"/>
  <sheetViews>
    <sheetView showGridLines="0" workbookViewId="0" topLeftCell="A4">
      <selection activeCell="G17" sqref="G17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7" ht="12.75">
      <c r="B7" s="244" t="s">
        <v>26</v>
      </c>
      <c r="C7" s="244"/>
      <c r="D7" s="244"/>
      <c r="E7" s="244"/>
      <c r="F7" s="244"/>
      <c r="G7" s="244"/>
    </row>
    <row r="8" spans="2:7" ht="21" customHeight="1">
      <c r="B8" s="254" t="s">
        <v>240</v>
      </c>
      <c r="C8" s="254"/>
      <c r="D8" s="254"/>
      <c r="E8" s="254"/>
      <c r="F8" s="254"/>
      <c r="G8" s="254"/>
    </row>
    <row r="9" ht="6.75" customHeight="1"/>
    <row r="10" ht="12" customHeight="1"/>
    <row r="11" spans="2:6" ht="21.75" customHeight="1">
      <c r="B11" s="246" t="s">
        <v>121</v>
      </c>
      <c r="C11" s="246"/>
      <c r="D11" s="246"/>
      <c r="E11" s="246"/>
      <c r="F11" s="246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56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27.75" customHeight="1" outlineLevel="1">
      <c r="B15" s="13">
        <v>1</v>
      </c>
      <c r="C15" s="25" t="s">
        <v>146</v>
      </c>
      <c r="D15" s="26"/>
      <c r="E15" s="30"/>
      <c r="F15" s="30"/>
      <c r="G15" s="264">
        <v>232328</v>
      </c>
    </row>
    <row r="16" spans="2:7" ht="38.25" customHeight="1" outlineLevel="1">
      <c r="B16" s="13">
        <v>2</v>
      </c>
      <c r="C16" s="25" t="s">
        <v>147</v>
      </c>
      <c r="D16" s="26"/>
      <c r="E16" s="30"/>
      <c r="F16" s="30"/>
      <c r="G16" s="264">
        <v>75718</v>
      </c>
    </row>
    <row r="17" spans="2:7" ht="12.75" customHeight="1" outlineLevel="1">
      <c r="B17" s="13">
        <v>3</v>
      </c>
      <c r="C17" s="25" t="s">
        <v>148</v>
      </c>
      <c r="D17" s="26"/>
      <c r="E17" s="30"/>
      <c r="F17" s="30"/>
      <c r="G17" s="264">
        <v>326165.4</v>
      </c>
    </row>
    <row r="18" spans="2:7" ht="12.75" customHeight="1" outlineLevel="1">
      <c r="B18" s="13"/>
      <c r="C18" s="25"/>
      <c r="D18" s="26"/>
      <c r="E18" s="30"/>
      <c r="F18" s="30"/>
      <c r="G18" s="77"/>
    </row>
    <row r="19" spans="2:7" ht="12.75" customHeight="1">
      <c r="B19" s="13"/>
      <c r="C19" s="34" t="s">
        <v>41</v>
      </c>
      <c r="D19" s="36"/>
      <c r="E19" s="30"/>
      <c r="F19" s="30"/>
      <c r="G19" s="78">
        <f>SUM(G15:G18)</f>
        <v>634211.4</v>
      </c>
    </row>
    <row r="23" spans="2:4" ht="12.75">
      <c r="B23" s="14"/>
      <c r="C23" s="15"/>
      <c r="D23" s="8"/>
    </row>
    <row r="24" spans="2:4" ht="12.75">
      <c r="B24" s="240" t="s">
        <v>227</v>
      </c>
      <c r="C24" s="240"/>
      <c r="D24" s="56">
        <f>G19</f>
        <v>634211.4</v>
      </c>
    </row>
    <row r="25" spans="2:4" ht="12.75">
      <c r="B25" s="14"/>
      <c r="C25" s="15"/>
      <c r="D25" s="8"/>
    </row>
    <row r="26" spans="2:4" ht="12.75">
      <c r="B26" s="7" t="s">
        <v>42</v>
      </c>
      <c r="D26" s="7" t="s">
        <v>0</v>
      </c>
    </row>
    <row r="28" spans="2:4" ht="12.75">
      <c r="B28" s="7" t="s">
        <v>43</v>
      </c>
      <c r="D28" s="7" t="s">
        <v>25</v>
      </c>
    </row>
    <row r="31" ht="12.75">
      <c r="I31" s="54"/>
    </row>
    <row r="32" ht="12" customHeight="1">
      <c r="I32" s="54"/>
    </row>
  </sheetData>
  <sheetProtection/>
  <mergeCells count="6">
    <mergeCell ref="B11:F11"/>
    <mergeCell ref="B8:G8"/>
    <mergeCell ref="B7:G7"/>
    <mergeCell ref="D1:G1"/>
    <mergeCell ref="D2:G2"/>
    <mergeCell ref="B24:C24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I32"/>
  <sheetViews>
    <sheetView showGridLines="0" workbookViewId="0" topLeftCell="A1">
      <selection activeCell="G17" sqref="G17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7" ht="12.75">
      <c r="B7" s="244" t="s">
        <v>26</v>
      </c>
      <c r="C7" s="244"/>
      <c r="D7" s="244"/>
      <c r="E7" s="244"/>
      <c r="F7" s="244"/>
      <c r="G7" s="244"/>
    </row>
    <row r="8" spans="2:7" ht="21" customHeight="1">
      <c r="B8" s="254" t="s">
        <v>255</v>
      </c>
      <c r="C8" s="254"/>
      <c r="D8" s="254"/>
      <c r="E8" s="254"/>
      <c r="F8" s="254"/>
      <c r="G8" s="254"/>
    </row>
    <row r="9" ht="6.75" customHeight="1"/>
    <row r="10" ht="12" customHeight="1"/>
    <row r="11" spans="2:6" ht="12.75" customHeight="1">
      <c r="B11" s="246" t="s">
        <v>121</v>
      </c>
      <c r="C11" s="246"/>
      <c r="D11" s="246"/>
      <c r="E11" s="246"/>
      <c r="F11" s="246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56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27.75" customHeight="1" outlineLevel="1">
      <c r="B15" s="13">
        <v>1</v>
      </c>
      <c r="C15" s="25" t="s">
        <v>146</v>
      </c>
      <c r="D15" s="26"/>
      <c r="E15" s="30"/>
      <c r="F15" s="30"/>
      <c r="G15" s="264">
        <v>190423</v>
      </c>
    </row>
    <row r="16" spans="2:7" ht="38.25" customHeight="1" outlineLevel="1">
      <c r="B16" s="13">
        <v>2</v>
      </c>
      <c r="C16" s="25" t="s">
        <v>147</v>
      </c>
      <c r="D16" s="26"/>
      <c r="E16" s="30"/>
      <c r="F16" s="30"/>
      <c r="G16" s="264">
        <v>75718</v>
      </c>
    </row>
    <row r="17" spans="2:7" ht="12.75" customHeight="1" outlineLevel="1">
      <c r="B17" s="13">
        <v>3</v>
      </c>
      <c r="C17" s="25" t="s">
        <v>148</v>
      </c>
      <c r="D17" s="26"/>
      <c r="E17" s="30"/>
      <c r="F17" s="30"/>
      <c r="G17" s="264">
        <v>279128.55</v>
      </c>
    </row>
    <row r="18" spans="2:7" ht="12.75" customHeight="1" outlineLevel="1">
      <c r="B18" s="13"/>
      <c r="C18" s="25"/>
      <c r="D18" s="26"/>
      <c r="E18" s="30"/>
      <c r="F18" s="30"/>
      <c r="G18" s="77"/>
    </row>
    <row r="19" spans="2:7" ht="12.75" customHeight="1">
      <c r="B19" s="13"/>
      <c r="C19" s="34" t="s">
        <v>41</v>
      </c>
      <c r="D19" s="36"/>
      <c r="E19" s="30"/>
      <c r="F19" s="30"/>
      <c r="G19" s="78">
        <f>SUM(G15:G18)</f>
        <v>545269.55</v>
      </c>
    </row>
    <row r="23" spans="2:4" ht="12.75">
      <c r="B23" s="14"/>
      <c r="C23" s="15"/>
      <c r="D23" s="8"/>
    </row>
    <row r="24" spans="2:4" ht="12.75">
      <c r="B24" s="240" t="s">
        <v>256</v>
      </c>
      <c r="C24" s="240"/>
      <c r="D24" s="56">
        <f>G19</f>
        <v>545269.55</v>
      </c>
    </row>
    <row r="25" spans="2:4" ht="12.75">
      <c r="B25" s="14"/>
      <c r="C25" s="15"/>
      <c r="D25" s="8"/>
    </row>
    <row r="26" spans="2:4" ht="12.75">
      <c r="B26" s="7" t="s">
        <v>42</v>
      </c>
      <c r="D26" s="7" t="s">
        <v>0</v>
      </c>
    </row>
    <row r="28" spans="2:4" ht="12.75">
      <c r="B28" s="7" t="s">
        <v>43</v>
      </c>
      <c r="D28" s="7" t="s">
        <v>25</v>
      </c>
    </row>
    <row r="31" ht="12.75">
      <c r="I31" s="54"/>
    </row>
    <row r="32" ht="12" customHeight="1">
      <c r="I32" s="54"/>
    </row>
  </sheetData>
  <sheetProtection/>
  <mergeCells count="6">
    <mergeCell ref="D1:G1"/>
    <mergeCell ref="D2:G2"/>
    <mergeCell ref="B7:G7"/>
    <mergeCell ref="B8:G8"/>
    <mergeCell ref="B11:F11"/>
    <mergeCell ref="B24:C24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B1:I40"/>
  <sheetViews>
    <sheetView showGridLines="0" workbookViewId="0" topLeftCell="A1">
      <selection activeCell="F18" sqref="F1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1.140625" style="7" customWidth="1"/>
    <col min="4" max="4" width="11.00390625" style="7" customWidth="1"/>
    <col min="5" max="5" width="8.7109375" style="7" customWidth="1"/>
    <col min="6" max="6" width="12.28125" style="7" customWidth="1"/>
    <col min="7" max="7" width="11.140625" style="7" customWidth="1"/>
    <col min="8" max="9" width="11.7109375" style="7" bestFit="1" customWidth="1"/>
    <col min="10" max="10" width="9.7109375" style="7" bestFit="1" customWidth="1"/>
    <col min="11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6" ht="12.75">
      <c r="B7" s="244" t="s">
        <v>26</v>
      </c>
      <c r="C7" s="244"/>
      <c r="D7" s="244"/>
      <c r="E7" s="244"/>
      <c r="F7" s="244"/>
    </row>
    <row r="8" spans="2:6" ht="21.75" customHeight="1">
      <c r="B8" s="255" t="s">
        <v>240</v>
      </c>
      <c r="C8" s="255"/>
      <c r="D8" s="255"/>
      <c r="E8" s="255"/>
      <c r="F8" s="255"/>
    </row>
    <row r="9" ht="6.75" customHeight="1"/>
    <row r="11" spans="2:4" ht="12.75">
      <c r="B11" s="14"/>
      <c r="C11" s="15"/>
      <c r="D11" s="8"/>
    </row>
    <row r="12" spans="2:6" ht="25.5" customHeight="1">
      <c r="B12" s="246" t="s">
        <v>149</v>
      </c>
      <c r="C12" s="246"/>
      <c r="D12" s="246"/>
      <c r="E12" s="246"/>
      <c r="F12" s="246"/>
    </row>
    <row r="13" spans="2:4" ht="12.75" customHeight="1">
      <c r="B13" s="12"/>
      <c r="C13" s="12"/>
      <c r="D13" s="12"/>
    </row>
    <row r="14" spans="2:6" s="51" customFormat="1" ht="49.5" customHeight="1">
      <c r="B14" s="10" t="s">
        <v>28</v>
      </c>
      <c r="C14" s="11" t="s">
        <v>29</v>
      </c>
      <c r="D14" s="11" t="s">
        <v>57</v>
      </c>
      <c r="E14" s="11" t="s">
        <v>151</v>
      </c>
      <c r="F14" s="11" t="s">
        <v>56</v>
      </c>
    </row>
    <row r="15" spans="2:6" s="43" customFormat="1" ht="12">
      <c r="B15" s="41">
        <v>1</v>
      </c>
      <c r="C15" s="41">
        <v>2</v>
      </c>
      <c r="D15" s="41">
        <v>3</v>
      </c>
      <c r="E15" s="42">
        <v>4</v>
      </c>
      <c r="F15" s="42">
        <v>5</v>
      </c>
    </row>
    <row r="16" spans="2:8" ht="26.25" customHeight="1">
      <c r="B16" s="13">
        <v>1</v>
      </c>
      <c r="C16" s="25" t="s">
        <v>150</v>
      </c>
      <c r="D16" s="41"/>
      <c r="E16" s="42"/>
      <c r="F16" s="148"/>
      <c r="H16" s="7">
        <v>851</v>
      </c>
    </row>
    <row r="17" spans="2:8" ht="12.75" customHeight="1">
      <c r="B17" s="13">
        <v>2</v>
      </c>
      <c r="C17" s="25" t="s">
        <v>2</v>
      </c>
      <c r="D17" s="41"/>
      <c r="E17" s="42"/>
      <c r="F17" s="268">
        <v>16620</v>
      </c>
      <c r="H17" s="7">
        <v>851</v>
      </c>
    </row>
    <row r="18" spans="2:8" ht="12.75" customHeight="1">
      <c r="B18" s="13">
        <v>3</v>
      </c>
      <c r="C18" s="25" t="s">
        <v>152</v>
      </c>
      <c r="D18" s="41"/>
      <c r="E18" s="42"/>
      <c r="F18" s="268">
        <v>2564</v>
      </c>
      <c r="H18" s="7">
        <v>852</v>
      </c>
    </row>
    <row r="19" spans="2:6" ht="12.75" customHeight="1">
      <c r="B19" s="13"/>
      <c r="C19" s="25"/>
      <c r="D19" s="41"/>
      <c r="E19" s="42"/>
      <c r="F19" s="148"/>
    </row>
    <row r="20" spans="2:6" ht="12.75" customHeight="1">
      <c r="B20" s="13"/>
      <c r="C20" s="34" t="s">
        <v>1</v>
      </c>
      <c r="D20" s="41"/>
      <c r="E20" s="42"/>
      <c r="F20" s="79">
        <f>SUM(F16:F19)</f>
        <v>19184</v>
      </c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6" ht="25.5" customHeight="1">
      <c r="B23" s="246" t="s">
        <v>153</v>
      </c>
      <c r="C23" s="246"/>
      <c r="D23" s="246"/>
      <c r="E23" s="246"/>
      <c r="F23" s="246"/>
    </row>
    <row r="24" spans="2:4" ht="12.75" customHeight="1">
      <c r="B24" s="12"/>
      <c r="C24" s="12"/>
      <c r="D24" s="12"/>
    </row>
    <row r="25" spans="2:6" s="51" customFormat="1" ht="49.5" customHeight="1">
      <c r="B25" s="10" t="s">
        <v>28</v>
      </c>
      <c r="C25" s="11" t="s">
        <v>29</v>
      </c>
      <c r="D25" s="11" t="s">
        <v>57</v>
      </c>
      <c r="E25" s="11" t="s">
        <v>151</v>
      </c>
      <c r="F25" s="11" t="s">
        <v>56</v>
      </c>
    </row>
    <row r="26" spans="2:6" s="43" customFormat="1" ht="12">
      <c r="B26" s="41">
        <v>1</v>
      </c>
      <c r="C26" s="41">
        <v>2</v>
      </c>
      <c r="D26" s="41">
        <v>3</v>
      </c>
      <c r="E26" s="42">
        <v>4</v>
      </c>
      <c r="F26" s="42">
        <v>5</v>
      </c>
    </row>
    <row r="27" spans="2:6" ht="26.25" customHeight="1">
      <c r="B27" s="13">
        <v>1</v>
      </c>
      <c r="C27" s="25" t="s">
        <v>75</v>
      </c>
      <c r="D27" s="41"/>
      <c r="E27" s="42"/>
      <c r="F27" s="148"/>
    </row>
    <row r="28" spans="2:6" ht="12.75" customHeight="1">
      <c r="B28" s="13"/>
      <c r="C28" s="25"/>
      <c r="D28" s="41"/>
      <c r="E28" s="42"/>
      <c r="F28" s="148"/>
    </row>
    <row r="29" spans="2:6" ht="12.75" customHeight="1">
      <c r="B29" s="13"/>
      <c r="C29" s="34" t="s">
        <v>1</v>
      </c>
      <c r="D29" s="41"/>
      <c r="E29" s="42"/>
      <c r="F29" s="79">
        <f>SUM(F27:F28)</f>
        <v>0</v>
      </c>
    </row>
    <row r="30" spans="2:4" ht="12.75">
      <c r="B30" s="14"/>
      <c r="C30" s="15"/>
      <c r="D30" s="8"/>
    </row>
    <row r="31" spans="2:4" ht="12.75">
      <c r="B31" s="14"/>
      <c r="C31" s="15"/>
      <c r="D31" s="8"/>
    </row>
    <row r="32" spans="2:4" ht="12.75">
      <c r="B32" s="240" t="s">
        <v>227</v>
      </c>
      <c r="C32" s="240"/>
      <c r="D32" s="56">
        <f>F20+F29</f>
        <v>19184</v>
      </c>
    </row>
    <row r="33" spans="2:4" ht="12.75">
      <c r="B33" s="14"/>
      <c r="C33" s="15"/>
      <c r="D33" s="8"/>
    </row>
    <row r="34" spans="2:4" ht="12.75">
      <c r="B34" s="7" t="s">
        <v>42</v>
      </c>
      <c r="D34" s="7" t="s">
        <v>0</v>
      </c>
    </row>
    <row r="36" spans="2:4" ht="12.75">
      <c r="B36" s="7" t="s">
        <v>43</v>
      </c>
      <c r="D36" s="7" t="s">
        <v>25</v>
      </c>
    </row>
    <row r="39" ht="12.75">
      <c r="I39" s="54"/>
    </row>
    <row r="40" ht="12" customHeight="1">
      <c r="I40" s="54"/>
    </row>
  </sheetData>
  <sheetProtection/>
  <mergeCells count="7">
    <mergeCell ref="B32:C32"/>
    <mergeCell ref="B12:F12"/>
    <mergeCell ref="D1:G1"/>
    <mergeCell ref="D2:G2"/>
    <mergeCell ref="B7:F7"/>
    <mergeCell ref="B8:F8"/>
    <mergeCell ref="B23:F23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B1:J60"/>
  <sheetViews>
    <sheetView showGridLines="0" zoomScalePageLayoutView="0" workbookViewId="0" topLeftCell="A26">
      <selection activeCell="B57" sqref="B5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28125" style="7" bestFit="1" customWidth="1"/>
    <col min="9" max="9" width="11.7109375" style="7" bestFit="1" customWidth="1"/>
    <col min="10" max="11" width="10.28125" style="7" bestFit="1" customWidth="1"/>
    <col min="12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29.25" customHeight="1">
      <c r="D2" s="254" t="s">
        <v>215</v>
      </c>
      <c r="E2" s="254"/>
      <c r="F2" s="254"/>
      <c r="G2" s="254"/>
    </row>
    <row r="3" ht="28.5" customHeight="1">
      <c r="E3" s="7" t="s">
        <v>216</v>
      </c>
    </row>
    <row r="4" ht="14.25" customHeight="1"/>
    <row r="6" ht="5.25" customHeight="1"/>
    <row r="7" spans="2:5" ht="12.75">
      <c r="B7" s="244" t="s">
        <v>26</v>
      </c>
      <c r="C7" s="244"/>
      <c r="D7" s="244"/>
      <c r="E7" s="244"/>
    </row>
    <row r="8" spans="2:5" ht="23.25" customHeight="1">
      <c r="B8" s="258" t="s">
        <v>240</v>
      </c>
      <c r="C8" s="258"/>
      <c r="D8" s="258"/>
      <c r="E8" s="258"/>
    </row>
    <row r="9" ht="6.75" customHeight="1"/>
    <row r="10" spans="2:4" ht="12.75">
      <c r="B10" s="253" t="s">
        <v>27</v>
      </c>
      <c r="C10" s="253"/>
      <c r="D10" s="253"/>
    </row>
    <row r="11" ht="13.5" customHeight="1"/>
    <row r="12" spans="2:5" ht="23.25" customHeight="1">
      <c r="B12" s="10" t="s">
        <v>28</v>
      </c>
      <c r="C12" s="11" t="s">
        <v>29</v>
      </c>
      <c r="D12" s="242" t="s">
        <v>30</v>
      </c>
      <c r="E12" s="242"/>
    </row>
    <row r="13" spans="2:5" ht="12.75">
      <c r="B13" s="13">
        <v>1</v>
      </c>
      <c r="C13" s="9">
        <v>2</v>
      </c>
      <c r="D13" s="241">
        <v>3</v>
      </c>
      <c r="E13" s="241"/>
    </row>
    <row r="14" spans="2:5" ht="12.75" customHeight="1">
      <c r="B14" s="13">
        <v>1</v>
      </c>
      <c r="C14" s="9" t="s">
        <v>16</v>
      </c>
      <c r="D14" s="252">
        <f>D15</f>
        <v>5459642</v>
      </c>
      <c r="E14" s="252"/>
    </row>
    <row r="15" spans="2:5" ht="12.75" customHeight="1">
      <c r="B15" s="13"/>
      <c r="C15" s="25" t="s">
        <v>31</v>
      </c>
      <c r="D15" s="249">
        <f>D16+D19</f>
        <v>5459642</v>
      </c>
      <c r="E15" s="249"/>
    </row>
    <row r="16" spans="2:5" ht="12.75" customHeight="1">
      <c r="B16" s="61"/>
      <c r="C16" s="29" t="s">
        <v>62</v>
      </c>
      <c r="D16" s="265">
        <v>4280422</v>
      </c>
      <c r="E16" s="266"/>
    </row>
    <row r="17" spans="2:9" ht="17.25" customHeight="1" hidden="1">
      <c r="B17" s="13"/>
      <c r="C17" s="38" t="s">
        <v>67</v>
      </c>
      <c r="D17" s="250">
        <f>260354.81*12</f>
        <v>3124257.7199999997</v>
      </c>
      <c r="E17" s="251"/>
      <c r="F17" s="7" t="s">
        <v>64</v>
      </c>
      <c r="I17" s="54"/>
    </row>
    <row r="18" spans="2:5" ht="12.75" hidden="1">
      <c r="B18" s="13"/>
      <c r="C18" s="38" t="s">
        <v>65</v>
      </c>
      <c r="D18" s="250">
        <v>109314.7</v>
      </c>
      <c r="E18" s="251"/>
    </row>
    <row r="19" spans="2:9" ht="12.75">
      <c r="B19" s="13"/>
      <c r="C19" s="62" t="s">
        <v>66</v>
      </c>
      <c r="D19" s="265">
        <v>1179220</v>
      </c>
      <c r="E19" s="266"/>
      <c r="I19" s="54"/>
    </row>
    <row r="20" spans="2:5" ht="12.75" customHeight="1" hidden="1">
      <c r="B20" s="13"/>
      <c r="C20" s="38" t="s">
        <v>71</v>
      </c>
      <c r="D20" s="249">
        <f>72607.31*4</f>
        <v>290429.24</v>
      </c>
      <c r="E20" s="249"/>
    </row>
    <row r="21" spans="2:5" ht="12.75" customHeight="1" hidden="1">
      <c r="B21" s="13"/>
      <c r="C21" s="38" t="s">
        <v>72</v>
      </c>
      <c r="D21" s="259">
        <f>82651.31*8</f>
        <v>661210.48</v>
      </c>
      <c r="E21" s="259"/>
    </row>
    <row r="22" spans="2:5" ht="12.75" customHeight="1" hidden="1">
      <c r="B22" s="13"/>
      <c r="C22" s="38" t="s">
        <v>47</v>
      </c>
      <c r="D22" s="249">
        <v>45855.28</v>
      </c>
      <c r="E22" s="249"/>
    </row>
    <row r="25" spans="2:7" ht="12.75" customHeight="1">
      <c r="B25" s="246" t="s">
        <v>120</v>
      </c>
      <c r="C25" s="246"/>
      <c r="D25" s="246"/>
      <c r="E25" s="246"/>
      <c r="F25" s="246"/>
      <c r="G25" s="246"/>
    </row>
    <row r="26" spans="2:4" ht="25.5" customHeight="1">
      <c r="B26" s="12"/>
      <c r="C26" s="12"/>
      <c r="D26" s="12"/>
    </row>
    <row r="27" spans="2:5" ht="21.75" customHeight="1">
      <c r="B27" s="10" t="s">
        <v>28</v>
      </c>
      <c r="C27" s="11" t="s">
        <v>29</v>
      </c>
      <c r="D27" s="242" t="s">
        <v>30</v>
      </c>
      <c r="E27" s="242"/>
    </row>
    <row r="28" spans="2:5" ht="12.75">
      <c r="B28" s="11">
        <v>1</v>
      </c>
      <c r="C28" s="11">
        <v>2</v>
      </c>
      <c r="D28" s="242">
        <v>3</v>
      </c>
      <c r="E28" s="242"/>
    </row>
    <row r="29" spans="2:6" ht="18" customHeight="1">
      <c r="B29" s="13">
        <v>1</v>
      </c>
      <c r="C29" s="25" t="s">
        <v>33</v>
      </c>
      <c r="D29" s="252">
        <f>D30</f>
        <v>1651228</v>
      </c>
      <c r="E29" s="252"/>
      <c r="F29" s="19"/>
    </row>
    <row r="30" spans="2:6" ht="12.75" customHeight="1">
      <c r="B30" s="13"/>
      <c r="C30" s="29" t="s">
        <v>34</v>
      </c>
      <c r="D30" s="256">
        <f>D31+D32</f>
        <v>1651228</v>
      </c>
      <c r="E30" s="256"/>
      <c r="F30" s="19"/>
    </row>
    <row r="31" spans="2:6" ht="12.75" customHeight="1">
      <c r="B31" s="13"/>
      <c r="C31" s="25" t="s">
        <v>62</v>
      </c>
      <c r="D31" s="262">
        <v>1294198</v>
      </c>
      <c r="E31" s="262"/>
      <c r="F31" s="19" t="s">
        <v>64</v>
      </c>
    </row>
    <row r="32" spans="2:6" ht="12.75" customHeight="1">
      <c r="B32" s="13"/>
      <c r="C32" s="25" t="s">
        <v>63</v>
      </c>
      <c r="D32" s="262">
        <v>357030</v>
      </c>
      <c r="E32" s="262"/>
      <c r="F32" s="19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7" ht="25.5" customHeight="1">
      <c r="B35" s="246" t="s">
        <v>239</v>
      </c>
      <c r="C35" s="246"/>
      <c r="D35" s="246"/>
      <c r="E35" s="246"/>
      <c r="F35" s="246"/>
      <c r="G35" s="246"/>
    </row>
    <row r="36" spans="2:4" ht="25.5" customHeight="1">
      <c r="B36" s="12"/>
      <c r="C36" s="12"/>
      <c r="D36" s="12"/>
    </row>
    <row r="37" spans="2:5" ht="21.75" customHeight="1">
      <c r="B37" s="10" t="s">
        <v>28</v>
      </c>
      <c r="C37" s="11" t="s">
        <v>29</v>
      </c>
      <c r="D37" s="242" t="s">
        <v>30</v>
      </c>
      <c r="E37" s="242"/>
    </row>
    <row r="38" spans="2:5" ht="12.75">
      <c r="B38" s="11">
        <v>1</v>
      </c>
      <c r="C38" s="11">
        <v>2</v>
      </c>
      <c r="D38" s="242">
        <v>3</v>
      </c>
      <c r="E38" s="242"/>
    </row>
    <row r="39" spans="2:6" ht="39" customHeight="1">
      <c r="B39" s="13">
        <v>1</v>
      </c>
      <c r="C39" s="25" t="s">
        <v>117</v>
      </c>
      <c r="D39" s="252">
        <f>D40</f>
        <v>8000</v>
      </c>
      <c r="E39" s="252"/>
      <c r="F39" s="19"/>
    </row>
    <row r="40" spans="2:6" ht="12.75" customHeight="1">
      <c r="B40" s="13"/>
      <c r="C40" s="29" t="s">
        <v>34</v>
      </c>
      <c r="D40" s="256">
        <f>D41+D42</f>
        <v>8000</v>
      </c>
      <c r="E40" s="256"/>
      <c r="F40" s="19"/>
    </row>
    <row r="41" spans="2:6" ht="12.75" customHeight="1">
      <c r="B41" s="13"/>
      <c r="C41" s="25" t="s">
        <v>62</v>
      </c>
      <c r="D41" s="262">
        <v>5000</v>
      </c>
      <c r="E41" s="262"/>
      <c r="F41" s="19" t="s">
        <v>64</v>
      </c>
    </row>
    <row r="42" spans="2:6" ht="12.75" customHeight="1">
      <c r="B42" s="13"/>
      <c r="C42" s="25" t="s">
        <v>63</v>
      </c>
      <c r="D42" s="262">
        <v>3000</v>
      </c>
      <c r="E42" s="262"/>
      <c r="F42" s="19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7" ht="27.75" customHeight="1">
      <c r="B45" s="246" t="s">
        <v>155</v>
      </c>
      <c r="C45" s="246"/>
      <c r="D45" s="246"/>
      <c r="E45" s="246"/>
      <c r="F45" s="246"/>
      <c r="G45" s="246"/>
    </row>
    <row r="46" spans="2:4" ht="12.75">
      <c r="B46" s="12"/>
      <c r="C46" s="12"/>
      <c r="D46" s="12"/>
    </row>
    <row r="47" spans="2:4" ht="40.5" customHeight="1">
      <c r="B47" s="10" t="s">
        <v>28</v>
      </c>
      <c r="C47" s="11" t="s">
        <v>29</v>
      </c>
      <c r="D47" s="11" t="s">
        <v>30</v>
      </c>
    </row>
    <row r="48" spans="2:6" ht="12.75">
      <c r="B48" s="9">
        <v>1</v>
      </c>
      <c r="C48" s="9">
        <v>2</v>
      </c>
      <c r="D48" s="9">
        <v>4</v>
      </c>
      <c r="E48" s="243"/>
      <c r="F48" s="244"/>
    </row>
    <row r="49" spans="2:9" ht="24.75" customHeight="1">
      <c r="B49" s="13">
        <v>1</v>
      </c>
      <c r="C49" s="25" t="s">
        <v>154</v>
      </c>
      <c r="D49" s="263">
        <v>81627</v>
      </c>
      <c r="F49" s="245"/>
      <c r="G49" s="245"/>
      <c r="I49" s="54"/>
    </row>
    <row r="50" spans="2:4" ht="12.75">
      <c r="B50" s="13"/>
      <c r="C50" s="25"/>
      <c r="D50" s="37"/>
    </row>
    <row r="51" spans="2:4" ht="12.75" customHeight="1">
      <c r="B51" s="13"/>
      <c r="C51" s="34" t="s">
        <v>1</v>
      </c>
      <c r="D51" s="36">
        <f>D49+D50</f>
        <v>81627</v>
      </c>
    </row>
    <row r="52" spans="2:4" ht="12.75">
      <c r="B52" s="14"/>
      <c r="C52" s="15"/>
      <c r="D52" s="8"/>
    </row>
    <row r="53" spans="2:4" ht="12.75">
      <c r="B53" s="14"/>
      <c r="C53" s="15"/>
      <c r="D53" s="8"/>
    </row>
    <row r="54" spans="2:4" ht="12.75">
      <c r="B54" s="14"/>
      <c r="C54" s="15"/>
      <c r="D54" s="8"/>
    </row>
    <row r="55" spans="2:4" ht="12.75">
      <c r="B55" s="14"/>
      <c r="C55" s="15"/>
      <c r="D55" s="8"/>
    </row>
    <row r="56" spans="2:10" ht="12.75">
      <c r="B56" s="257" t="s">
        <v>227</v>
      </c>
      <c r="C56" s="257"/>
      <c r="D56" s="56">
        <f>D14+D29+D39+D51</f>
        <v>7200497</v>
      </c>
      <c r="J56" s="54"/>
    </row>
    <row r="57" spans="2:4" ht="12.75">
      <c r="B57" s="14"/>
      <c r="C57" s="15"/>
      <c r="D57" s="8"/>
    </row>
    <row r="58" spans="2:4" ht="12.75">
      <c r="B58" s="7" t="s">
        <v>42</v>
      </c>
      <c r="D58" s="7" t="s">
        <v>0</v>
      </c>
    </row>
    <row r="60" spans="2:4" ht="12.75">
      <c r="B60" s="7" t="s">
        <v>43</v>
      </c>
      <c r="D60" s="7" t="s">
        <v>25</v>
      </c>
    </row>
  </sheetData>
  <sheetProtection/>
  <mergeCells count="34">
    <mergeCell ref="F49:G49"/>
    <mergeCell ref="D13:E13"/>
    <mergeCell ref="D14:E14"/>
    <mergeCell ref="D15:E15"/>
    <mergeCell ref="D20:E20"/>
    <mergeCell ref="D30:E30"/>
    <mergeCell ref="D21:E21"/>
    <mergeCell ref="D32:E32"/>
    <mergeCell ref="B7:E7"/>
    <mergeCell ref="B8:E8"/>
    <mergeCell ref="D18:E18"/>
    <mergeCell ref="D16:E16"/>
    <mergeCell ref="D19:E19"/>
    <mergeCell ref="B45:G45"/>
    <mergeCell ref="D40:E40"/>
    <mergeCell ref="D41:E41"/>
    <mergeCell ref="B56:C56"/>
    <mergeCell ref="D17:E17"/>
    <mergeCell ref="D27:E27"/>
    <mergeCell ref="D28:E28"/>
    <mergeCell ref="D29:E29"/>
    <mergeCell ref="D22:E22"/>
    <mergeCell ref="B25:G25"/>
    <mergeCell ref="E48:F48"/>
    <mergeCell ref="D1:G1"/>
    <mergeCell ref="D2:G2"/>
    <mergeCell ref="B10:D10"/>
    <mergeCell ref="D12:E12"/>
    <mergeCell ref="D31:E31"/>
    <mergeCell ref="D42:E42"/>
    <mergeCell ref="B35:G35"/>
    <mergeCell ref="D37:E37"/>
    <mergeCell ref="D38:E38"/>
    <mergeCell ref="D39:E39"/>
  </mergeCells>
  <printOptions/>
  <pageMargins left="0.5905511811023623" right="0" top="0.5905511811023623" bottom="0.5905511811023623" header="0" footer="0"/>
  <pageSetup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B1:J50"/>
  <sheetViews>
    <sheetView showGridLines="0" zoomScalePageLayoutView="0" workbookViewId="0" topLeftCell="A10">
      <selection activeCell="B47" sqref="B4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28125" style="7" bestFit="1" customWidth="1"/>
    <col min="9" max="9" width="11.7109375" style="7" bestFit="1" customWidth="1"/>
    <col min="10" max="11" width="10.28125" style="7" bestFit="1" customWidth="1"/>
    <col min="12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8.5" customHeight="1">
      <c r="E3" s="7" t="s">
        <v>216</v>
      </c>
    </row>
    <row r="4" ht="14.25" customHeight="1"/>
    <row r="6" ht="5.25" customHeight="1"/>
    <row r="7" spans="2:5" ht="12.75">
      <c r="B7" s="244" t="s">
        <v>26</v>
      </c>
      <c r="C7" s="244"/>
      <c r="D7" s="244"/>
      <c r="E7" s="244"/>
    </row>
    <row r="8" spans="2:5" ht="23.25" customHeight="1">
      <c r="B8" s="258" t="s">
        <v>242</v>
      </c>
      <c r="C8" s="258"/>
      <c r="D8" s="258"/>
      <c r="E8" s="258"/>
    </row>
    <row r="9" ht="6.75" customHeight="1"/>
    <row r="10" spans="2:4" ht="12.75">
      <c r="B10" s="253" t="s">
        <v>27</v>
      </c>
      <c r="C10" s="253"/>
      <c r="D10" s="253"/>
    </row>
    <row r="11" ht="13.5" customHeight="1"/>
    <row r="12" spans="2:5" ht="23.25" customHeight="1">
      <c r="B12" s="10" t="s">
        <v>28</v>
      </c>
      <c r="C12" s="11" t="s">
        <v>29</v>
      </c>
      <c r="D12" s="242" t="s">
        <v>30</v>
      </c>
      <c r="E12" s="242"/>
    </row>
    <row r="13" spans="2:5" ht="12.75">
      <c r="B13" s="13">
        <v>1</v>
      </c>
      <c r="C13" s="9">
        <v>2</v>
      </c>
      <c r="D13" s="241">
        <v>3</v>
      </c>
      <c r="E13" s="241"/>
    </row>
    <row r="14" spans="2:5" ht="12.75" customHeight="1">
      <c r="B14" s="13">
        <v>1</v>
      </c>
      <c r="C14" s="9" t="s">
        <v>16</v>
      </c>
      <c r="D14" s="252">
        <f>D15</f>
        <v>4169923</v>
      </c>
      <c r="E14" s="252"/>
    </row>
    <row r="15" spans="2:5" ht="12.75" customHeight="1">
      <c r="B15" s="13"/>
      <c r="C15" s="25" t="s">
        <v>31</v>
      </c>
      <c r="D15" s="249">
        <f>D16+D19</f>
        <v>4169923</v>
      </c>
      <c r="E15" s="249"/>
    </row>
    <row r="16" spans="2:5" ht="12.75" customHeight="1">
      <c r="B16" s="61"/>
      <c r="C16" s="29" t="s">
        <v>62</v>
      </c>
      <c r="D16" s="265">
        <v>3250046</v>
      </c>
      <c r="E16" s="266"/>
    </row>
    <row r="17" spans="2:9" ht="17.25" customHeight="1" hidden="1">
      <c r="B17" s="13"/>
      <c r="C17" s="38" t="s">
        <v>67</v>
      </c>
      <c r="D17" s="250"/>
      <c r="E17" s="251"/>
      <c r="F17" s="7" t="s">
        <v>64</v>
      </c>
      <c r="I17" s="54"/>
    </row>
    <row r="18" spans="2:5" ht="12.75" hidden="1">
      <c r="B18" s="13"/>
      <c r="C18" s="38" t="s">
        <v>65</v>
      </c>
      <c r="D18" s="250"/>
      <c r="E18" s="251"/>
    </row>
    <row r="19" spans="2:9" ht="12.75">
      <c r="B19" s="13"/>
      <c r="C19" s="62" t="s">
        <v>66</v>
      </c>
      <c r="D19" s="265">
        <v>919877</v>
      </c>
      <c r="E19" s="266"/>
      <c r="I19" s="54"/>
    </row>
    <row r="20" spans="2:5" ht="12.75" customHeight="1" hidden="1">
      <c r="B20" s="13"/>
      <c r="C20" s="38" t="s">
        <v>71</v>
      </c>
      <c r="D20" s="249">
        <f>72607.31*4</f>
        <v>290429.24</v>
      </c>
      <c r="E20" s="249"/>
    </row>
    <row r="21" spans="2:5" ht="12.75" customHeight="1" hidden="1">
      <c r="B21" s="13"/>
      <c r="C21" s="38" t="s">
        <v>72</v>
      </c>
      <c r="D21" s="259">
        <f>82651.31*8</f>
        <v>661210.48</v>
      </c>
      <c r="E21" s="259"/>
    </row>
    <row r="22" spans="2:5" ht="12.75" customHeight="1" hidden="1">
      <c r="B22" s="13"/>
      <c r="C22" s="38" t="s">
        <v>47</v>
      </c>
      <c r="D22" s="249">
        <v>45855.28</v>
      </c>
      <c r="E22" s="249"/>
    </row>
    <row r="25" spans="2:7" ht="12.75" customHeight="1">
      <c r="B25" s="246" t="s">
        <v>120</v>
      </c>
      <c r="C25" s="246"/>
      <c r="D25" s="246"/>
      <c r="E25" s="246"/>
      <c r="F25" s="246"/>
      <c r="G25" s="246"/>
    </row>
    <row r="26" spans="2:4" ht="25.5" customHeight="1">
      <c r="B26" s="12"/>
      <c r="C26" s="12"/>
      <c r="D26" s="12"/>
    </row>
    <row r="27" spans="2:5" ht="21.75" customHeight="1">
      <c r="B27" s="10" t="s">
        <v>28</v>
      </c>
      <c r="C27" s="11" t="s">
        <v>29</v>
      </c>
      <c r="D27" s="242" t="s">
        <v>30</v>
      </c>
      <c r="E27" s="242"/>
    </row>
    <row r="28" spans="2:5" ht="12.75">
      <c r="B28" s="11">
        <v>1</v>
      </c>
      <c r="C28" s="11">
        <v>2</v>
      </c>
      <c r="D28" s="242">
        <v>3</v>
      </c>
      <c r="E28" s="242"/>
    </row>
    <row r="29" spans="2:6" ht="18" customHeight="1">
      <c r="B29" s="13">
        <v>1</v>
      </c>
      <c r="C29" s="25" t="s">
        <v>33</v>
      </c>
      <c r="D29" s="252">
        <f>D30</f>
        <v>1259317</v>
      </c>
      <c r="E29" s="252"/>
      <c r="F29" s="19"/>
    </row>
    <row r="30" spans="2:6" ht="12.75" customHeight="1">
      <c r="B30" s="13"/>
      <c r="C30" s="29" t="s">
        <v>34</v>
      </c>
      <c r="D30" s="256">
        <f>D31+D32</f>
        <v>1259317</v>
      </c>
      <c r="E30" s="256"/>
      <c r="F30" s="19"/>
    </row>
    <row r="31" spans="2:6" ht="12.75" customHeight="1">
      <c r="B31" s="13"/>
      <c r="C31" s="25" t="s">
        <v>62</v>
      </c>
      <c r="D31" s="262">
        <v>981514</v>
      </c>
      <c r="E31" s="262"/>
      <c r="F31" s="19" t="s">
        <v>64</v>
      </c>
    </row>
    <row r="32" spans="2:6" ht="12.75" customHeight="1">
      <c r="B32" s="13"/>
      <c r="C32" s="25" t="s">
        <v>63</v>
      </c>
      <c r="D32" s="262">
        <v>277803</v>
      </c>
      <c r="E32" s="262"/>
      <c r="F32" s="19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7" ht="12.75">
      <c r="B35" s="151"/>
      <c r="C35" s="152"/>
      <c r="D35" s="153"/>
      <c r="E35" s="154"/>
      <c r="F35" s="155"/>
      <c r="G35" s="156"/>
    </row>
    <row r="36" spans="2:7" ht="27.75" customHeight="1">
      <c r="B36" s="246" t="s">
        <v>241</v>
      </c>
      <c r="C36" s="246"/>
      <c r="D36" s="246"/>
      <c r="E36" s="246"/>
      <c r="F36" s="246"/>
      <c r="G36" s="246"/>
    </row>
    <row r="37" spans="2:4" ht="12.75">
      <c r="B37" s="12"/>
      <c r="C37" s="12"/>
      <c r="D37" s="12"/>
    </row>
    <row r="38" spans="2:4" ht="40.5" customHeight="1">
      <c r="B38" s="10" t="s">
        <v>28</v>
      </c>
      <c r="C38" s="11" t="s">
        <v>29</v>
      </c>
      <c r="D38" s="11" t="s">
        <v>30</v>
      </c>
    </row>
    <row r="39" spans="2:6" ht="12.75">
      <c r="B39" s="9">
        <v>1</v>
      </c>
      <c r="C39" s="9">
        <v>2</v>
      </c>
      <c r="D39" s="9">
        <v>4</v>
      </c>
      <c r="E39" s="243"/>
      <c r="F39" s="244"/>
    </row>
    <row r="40" spans="2:9" ht="24.75" customHeight="1">
      <c r="B40" s="13">
        <v>1</v>
      </c>
      <c r="C40" s="25" t="s">
        <v>154</v>
      </c>
      <c r="D40" s="263">
        <v>22173</v>
      </c>
      <c r="F40" s="245"/>
      <c r="G40" s="245"/>
      <c r="I40" s="54"/>
    </row>
    <row r="41" spans="2:4" ht="12.75">
      <c r="B41" s="13"/>
      <c r="C41" s="25"/>
      <c r="D41" s="37"/>
    </row>
    <row r="42" spans="2:4" ht="12.75" customHeight="1">
      <c r="B42" s="13"/>
      <c r="C42" s="34" t="s">
        <v>1</v>
      </c>
      <c r="D42" s="36">
        <f>D40+D41</f>
        <v>22173</v>
      </c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14"/>
      <c r="C45" s="15"/>
      <c r="D45" s="8"/>
    </row>
    <row r="46" spans="2:10" ht="12.75">
      <c r="B46" s="257" t="s">
        <v>228</v>
      </c>
      <c r="C46" s="257"/>
      <c r="D46" s="56">
        <f>D14+D29+D42</f>
        <v>5451413</v>
      </c>
      <c r="J46" s="54"/>
    </row>
    <row r="47" spans="2:4" ht="12.75">
      <c r="B47" s="14"/>
      <c r="C47" s="15"/>
      <c r="D47" s="8"/>
    </row>
    <row r="48" spans="2:4" ht="12.75">
      <c r="B48" s="7" t="s">
        <v>42</v>
      </c>
      <c r="D48" s="7" t="s">
        <v>0</v>
      </c>
    </row>
    <row r="50" spans="2:4" ht="12.75">
      <c r="B50" s="7" t="s">
        <v>43</v>
      </c>
      <c r="D50" s="7" t="s">
        <v>25</v>
      </c>
    </row>
  </sheetData>
  <sheetProtection/>
  <mergeCells count="27">
    <mergeCell ref="B36:G36"/>
    <mergeCell ref="E39:F39"/>
    <mergeCell ref="F40:G40"/>
    <mergeCell ref="B46:C46"/>
    <mergeCell ref="D28:E28"/>
    <mergeCell ref="D29:E29"/>
    <mergeCell ref="D30:E30"/>
    <mergeCell ref="D31:E31"/>
    <mergeCell ref="D32:E32"/>
    <mergeCell ref="D19:E19"/>
    <mergeCell ref="D20:E20"/>
    <mergeCell ref="D21:E21"/>
    <mergeCell ref="D22:E22"/>
    <mergeCell ref="B25:G25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E7"/>
    <mergeCell ref="B8:E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B1:J49"/>
  <sheetViews>
    <sheetView showGridLines="0" zoomScalePageLayoutView="0" workbookViewId="0" topLeftCell="A10">
      <selection activeCell="B46" sqref="B46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28125" style="7" bestFit="1" customWidth="1"/>
    <col min="9" max="9" width="11.7109375" style="7" bestFit="1" customWidth="1"/>
    <col min="10" max="11" width="10.28125" style="7" bestFit="1" customWidth="1"/>
    <col min="12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8.5" customHeight="1">
      <c r="E3" s="7" t="s">
        <v>216</v>
      </c>
    </row>
    <row r="4" ht="14.25" customHeight="1"/>
    <row r="6" ht="5.25" customHeight="1"/>
    <row r="7" spans="2:5" ht="12.75">
      <c r="B7" s="244" t="s">
        <v>26</v>
      </c>
      <c r="C7" s="244"/>
      <c r="D7" s="244"/>
      <c r="E7" s="244"/>
    </row>
    <row r="8" spans="2:5" ht="23.25" customHeight="1">
      <c r="B8" s="258" t="s">
        <v>249</v>
      </c>
      <c r="C8" s="258"/>
      <c r="D8" s="258"/>
      <c r="E8" s="258"/>
    </row>
    <row r="9" ht="6.75" customHeight="1"/>
    <row r="10" spans="2:4" ht="12.75">
      <c r="B10" s="253" t="s">
        <v>27</v>
      </c>
      <c r="C10" s="253"/>
      <c r="D10" s="253"/>
    </row>
    <row r="11" ht="13.5" customHeight="1"/>
    <row r="12" spans="2:5" ht="23.25" customHeight="1">
      <c r="B12" s="10" t="s">
        <v>28</v>
      </c>
      <c r="C12" s="11" t="s">
        <v>29</v>
      </c>
      <c r="D12" s="242" t="s">
        <v>30</v>
      </c>
      <c r="E12" s="242"/>
    </row>
    <row r="13" spans="2:5" ht="12.75">
      <c r="B13" s="13">
        <v>1</v>
      </c>
      <c r="C13" s="9">
        <v>2</v>
      </c>
      <c r="D13" s="241">
        <v>3</v>
      </c>
      <c r="E13" s="241"/>
    </row>
    <row r="14" spans="2:5" ht="12.75" customHeight="1">
      <c r="B14" s="13">
        <v>1</v>
      </c>
      <c r="C14" s="9" t="s">
        <v>16</v>
      </c>
      <c r="D14" s="252">
        <f>D15</f>
        <v>4271774</v>
      </c>
      <c r="E14" s="252"/>
    </row>
    <row r="15" spans="2:5" ht="12.75" customHeight="1">
      <c r="B15" s="13"/>
      <c r="C15" s="25" t="s">
        <v>31</v>
      </c>
      <c r="D15" s="249">
        <f>D16+D19</f>
        <v>4271774</v>
      </c>
      <c r="E15" s="249"/>
    </row>
    <row r="16" spans="2:5" ht="12.75" customHeight="1">
      <c r="B16" s="61"/>
      <c r="C16" s="29" t="s">
        <v>62</v>
      </c>
      <c r="D16" s="265">
        <v>3329424</v>
      </c>
      <c r="E16" s="266"/>
    </row>
    <row r="17" spans="2:9" ht="17.25" customHeight="1" hidden="1">
      <c r="B17" s="13"/>
      <c r="C17" s="38" t="s">
        <v>67</v>
      </c>
      <c r="D17" s="250"/>
      <c r="E17" s="251"/>
      <c r="F17" s="7" t="s">
        <v>64</v>
      </c>
      <c r="I17" s="54"/>
    </row>
    <row r="18" spans="2:5" ht="12.75" hidden="1">
      <c r="B18" s="13"/>
      <c r="C18" s="38" t="s">
        <v>65</v>
      </c>
      <c r="D18" s="250"/>
      <c r="E18" s="251"/>
    </row>
    <row r="19" spans="2:9" ht="12.75">
      <c r="B19" s="13"/>
      <c r="C19" s="62" t="s">
        <v>66</v>
      </c>
      <c r="D19" s="265">
        <v>942350</v>
      </c>
      <c r="E19" s="266"/>
      <c r="I19" s="54"/>
    </row>
    <row r="20" spans="2:5" ht="12.75" customHeight="1" hidden="1">
      <c r="B20" s="13"/>
      <c r="C20" s="38" t="s">
        <v>71</v>
      </c>
      <c r="D20" s="249">
        <f>72607.31*4</f>
        <v>290429.24</v>
      </c>
      <c r="E20" s="249"/>
    </row>
    <row r="21" spans="2:5" ht="12.75" customHeight="1" hidden="1">
      <c r="B21" s="13"/>
      <c r="C21" s="38" t="s">
        <v>72</v>
      </c>
      <c r="D21" s="259">
        <f>82651.31*8</f>
        <v>661210.48</v>
      </c>
      <c r="E21" s="259"/>
    </row>
    <row r="22" spans="2:5" ht="12.75" customHeight="1" hidden="1">
      <c r="B22" s="13"/>
      <c r="C22" s="38" t="s">
        <v>47</v>
      </c>
      <c r="D22" s="249">
        <v>45855.28</v>
      </c>
      <c r="E22" s="249"/>
    </row>
    <row r="25" spans="2:7" ht="12.75" customHeight="1">
      <c r="B25" s="246" t="s">
        <v>120</v>
      </c>
      <c r="C25" s="246"/>
      <c r="D25" s="246"/>
      <c r="E25" s="246"/>
      <c r="F25" s="246"/>
      <c r="G25" s="246"/>
    </row>
    <row r="26" spans="2:4" ht="25.5" customHeight="1">
      <c r="B26" s="12"/>
      <c r="C26" s="12"/>
      <c r="D26" s="12"/>
    </row>
    <row r="27" spans="2:5" ht="21.75" customHeight="1">
      <c r="B27" s="10" t="s">
        <v>28</v>
      </c>
      <c r="C27" s="11" t="s">
        <v>29</v>
      </c>
      <c r="D27" s="242" t="s">
        <v>30</v>
      </c>
      <c r="E27" s="242"/>
    </row>
    <row r="28" spans="2:5" ht="12.75">
      <c r="B28" s="11">
        <v>1</v>
      </c>
      <c r="C28" s="11">
        <v>2</v>
      </c>
      <c r="D28" s="242">
        <v>3</v>
      </c>
      <c r="E28" s="242"/>
    </row>
    <row r="29" spans="2:6" ht="18" customHeight="1">
      <c r="B29" s="13">
        <v>1</v>
      </c>
      <c r="C29" s="25" t="s">
        <v>33</v>
      </c>
      <c r="D29" s="252">
        <f>D30</f>
        <v>1290076</v>
      </c>
      <c r="E29" s="252"/>
      <c r="F29" s="19"/>
    </row>
    <row r="30" spans="2:6" ht="12.75" customHeight="1">
      <c r="B30" s="13"/>
      <c r="C30" s="29" t="s">
        <v>34</v>
      </c>
      <c r="D30" s="256">
        <f>D31+D32</f>
        <v>1290076</v>
      </c>
      <c r="E30" s="256"/>
      <c r="F30" s="19"/>
    </row>
    <row r="31" spans="2:6" ht="12.75" customHeight="1">
      <c r="B31" s="13"/>
      <c r="C31" s="25" t="s">
        <v>62</v>
      </c>
      <c r="D31" s="262">
        <v>1005486</v>
      </c>
      <c r="E31" s="262"/>
      <c r="F31" s="19" t="s">
        <v>64</v>
      </c>
    </row>
    <row r="32" spans="2:6" ht="12.75" customHeight="1">
      <c r="B32" s="13"/>
      <c r="C32" s="25" t="s">
        <v>63</v>
      </c>
      <c r="D32" s="262">
        <v>284590</v>
      </c>
      <c r="E32" s="262"/>
      <c r="F32" s="19"/>
    </row>
    <row r="33" spans="2:4" ht="12.75">
      <c r="B33" s="14"/>
      <c r="C33" s="15"/>
      <c r="D33" s="8"/>
    </row>
    <row r="34" spans="2:7" ht="12.75">
      <c r="B34" s="151"/>
      <c r="C34" s="152"/>
      <c r="D34" s="153"/>
      <c r="E34" s="154"/>
      <c r="F34" s="155"/>
      <c r="G34" s="156"/>
    </row>
    <row r="35" spans="2:7" ht="27.75" customHeight="1">
      <c r="B35" s="246" t="s">
        <v>241</v>
      </c>
      <c r="C35" s="246"/>
      <c r="D35" s="246"/>
      <c r="E35" s="246"/>
      <c r="F35" s="246"/>
      <c r="G35" s="246"/>
    </row>
    <row r="36" spans="2:4" ht="12.75">
      <c r="B36" s="12"/>
      <c r="C36" s="12"/>
      <c r="D36" s="12"/>
    </row>
    <row r="37" spans="2:4" ht="40.5" customHeight="1">
      <c r="B37" s="10" t="s">
        <v>28</v>
      </c>
      <c r="C37" s="11" t="s">
        <v>29</v>
      </c>
      <c r="D37" s="11" t="s">
        <v>30</v>
      </c>
    </row>
    <row r="38" spans="2:6" ht="12.75">
      <c r="B38" s="9">
        <v>1</v>
      </c>
      <c r="C38" s="9">
        <v>2</v>
      </c>
      <c r="D38" s="9">
        <v>4</v>
      </c>
      <c r="E38" s="243"/>
      <c r="F38" s="244"/>
    </row>
    <row r="39" spans="2:9" ht="24.75" customHeight="1">
      <c r="B39" s="13">
        <v>1</v>
      </c>
      <c r="C39" s="25" t="s">
        <v>154</v>
      </c>
      <c r="D39" s="263">
        <v>17904</v>
      </c>
      <c r="F39" s="245"/>
      <c r="G39" s="245"/>
      <c r="I39" s="54"/>
    </row>
    <row r="40" spans="2:4" ht="12.75">
      <c r="B40" s="13"/>
      <c r="C40" s="25"/>
      <c r="D40" s="37"/>
    </row>
    <row r="41" spans="2:4" ht="12.75" customHeight="1">
      <c r="B41" s="13"/>
      <c r="C41" s="34" t="s">
        <v>1</v>
      </c>
      <c r="D41" s="36">
        <f>D39+D40</f>
        <v>17904</v>
      </c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10" ht="12.75">
      <c r="B45" s="257" t="s">
        <v>248</v>
      </c>
      <c r="C45" s="257"/>
      <c r="D45" s="56">
        <f>D14+D29+D41</f>
        <v>5579754</v>
      </c>
      <c r="J45" s="54"/>
    </row>
    <row r="46" spans="2:4" ht="12.75">
      <c r="B46" s="14"/>
      <c r="C46" s="15"/>
      <c r="D46" s="8"/>
    </row>
    <row r="47" spans="2:4" ht="12.75">
      <c r="B47" s="7" t="s">
        <v>42</v>
      </c>
      <c r="D47" s="7" t="s">
        <v>0</v>
      </c>
    </row>
    <row r="49" spans="2:4" ht="12.75">
      <c r="B49" s="7" t="s">
        <v>43</v>
      </c>
      <c r="D49" s="7" t="s">
        <v>25</v>
      </c>
    </row>
  </sheetData>
  <sheetProtection/>
  <mergeCells count="27">
    <mergeCell ref="B45:C45"/>
    <mergeCell ref="B35:G35"/>
    <mergeCell ref="E38:F38"/>
    <mergeCell ref="F39:G39"/>
    <mergeCell ref="D28:E28"/>
    <mergeCell ref="D29:E29"/>
    <mergeCell ref="D30:E30"/>
    <mergeCell ref="D31:E31"/>
    <mergeCell ref="D32:E32"/>
    <mergeCell ref="D19:E19"/>
    <mergeCell ref="D20:E20"/>
    <mergeCell ref="D21:E21"/>
    <mergeCell ref="D22:E22"/>
    <mergeCell ref="B25:G25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E7"/>
    <mergeCell ref="B8:E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M48"/>
  <sheetViews>
    <sheetView showGridLines="0" workbookViewId="0" topLeftCell="A19">
      <selection activeCell="B45" sqref="B4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7109375" style="7" bestFit="1" customWidth="1"/>
    <col min="10" max="11" width="9.140625" style="7" customWidth="1"/>
    <col min="12" max="12" width="10.140625" style="7" bestFit="1" customWidth="1"/>
    <col min="13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4" ht="12.75">
      <c r="B7" s="244" t="s">
        <v>26</v>
      </c>
      <c r="C7" s="244"/>
      <c r="D7" s="244"/>
    </row>
    <row r="8" spans="2:5" ht="33" customHeight="1">
      <c r="B8" s="254" t="s">
        <v>257</v>
      </c>
      <c r="C8" s="254"/>
      <c r="D8" s="254"/>
      <c r="E8" s="254"/>
    </row>
    <row r="9" ht="6.75" customHeight="1"/>
    <row r="10" ht="12" customHeight="1"/>
    <row r="11" spans="2:4" ht="12.75">
      <c r="B11" s="14"/>
      <c r="C11" s="15"/>
      <c r="D11" s="8"/>
    </row>
    <row r="12" spans="2:6" ht="12.75" customHeight="1">
      <c r="B12" s="246" t="s">
        <v>121</v>
      </c>
      <c r="C12" s="246"/>
      <c r="D12" s="246"/>
      <c r="E12" s="246"/>
      <c r="F12" s="246"/>
    </row>
    <row r="13" spans="2:4" ht="12.75">
      <c r="B13" s="12"/>
      <c r="C13" s="12"/>
      <c r="D13" s="12"/>
    </row>
    <row r="14" spans="2:6" ht="47.25" customHeight="1">
      <c r="B14" s="10" t="s">
        <v>28</v>
      </c>
      <c r="C14" s="11" t="s">
        <v>29</v>
      </c>
      <c r="D14" s="11" t="s">
        <v>123</v>
      </c>
      <c r="E14" s="11" t="s">
        <v>124</v>
      </c>
      <c r="F14" s="11" t="s">
        <v>56</v>
      </c>
    </row>
    <row r="15" spans="2:6" s="43" customFormat="1" ht="12">
      <c r="B15" s="41">
        <v>1</v>
      </c>
      <c r="C15" s="41">
        <v>2</v>
      </c>
      <c r="D15" s="41">
        <v>3</v>
      </c>
      <c r="E15" s="42">
        <v>4</v>
      </c>
      <c r="F15" s="42">
        <v>5</v>
      </c>
    </row>
    <row r="16" spans="2:6" ht="25.5" customHeight="1">
      <c r="B16" s="13">
        <v>1</v>
      </c>
      <c r="C16" s="25" t="s">
        <v>156</v>
      </c>
      <c r="D16" s="24">
        <v>451.1</v>
      </c>
      <c r="E16" s="30">
        <v>32</v>
      </c>
      <c r="F16" s="270">
        <v>14436</v>
      </c>
    </row>
    <row r="17" spans="2:6" ht="12.75" customHeight="1">
      <c r="B17" s="13"/>
      <c r="C17" s="25" t="s">
        <v>125</v>
      </c>
      <c r="D17" s="24"/>
      <c r="E17" s="30"/>
      <c r="F17" s="157"/>
    </row>
    <row r="18" spans="2:6" ht="12.75" customHeight="1">
      <c r="B18" s="13"/>
      <c r="C18" s="25" t="s">
        <v>258</v>
      </c>
      <c r="D18" s="24">
        <v>451.1</v>
      </c>
      <c r="E18" s="30">
        <v>16</v>
      </c>
      <c r="F18" s="270">
        <f>D18*E18</f>
        <v>7217.6</v>
      </c>
    </row>
    <row r="19" spans="2:6" ht="12.75" customHeight="1">
      <c r="B19" s="13"/>
      <c r="C19" s="25" t="s">
        <v>259</v>
      </c>
      <c r="D19" s="24">
        <v>451.1</v>
      </c>
      <c r="E19" s="30">
        <v>16</v>
      </c>
      <c r="F19" s="270">
        <f>D19*E19</f>
        <v>7217.6</v>
      </c>
    </row>
    <row r="20" spans="2:6" ht="12.75" customHeight="1">
      <c r="B20" s="13"/>
      <c r="C20" s="25"/>
      <c r="D20" s="24"/>
      <c r="E20" s="30"/>
      <c r="F20" s="157"/>
    </row>
    <row r="21" spans="2:6" ht="12.75" customHeight="1">
      <c r="B21" s="13"/>
      <c r="C21" s="25"/>
      <c r="D21" s="24"/>
      <c r="E21" s="30"/>
      <c r="F21" s="157"/>
    </row>
    <row r="22" spans="2:13" ht="12.75" customHeight="1">
      <c r="B22" s="13"/>
      <c r="C22" s="34" t="s">
        <v>41</v>
      </c>
      <c r="D22" s="23"/>
      <c r="E22" s="20"/>
      <c r="F22" s="158">
        <f>F16+F20</f>
        <v>14436</v>
      </c>
      <c r="M22" s="54"/>
    </row>
    <row r="24" spans="2:7" ht="27.75" customHeight="1">
      <c r="B24" s="246" t="s">
        <v>260</v>
      </c>
      <c r="C24" s="246"/>
      <c r="D24" s="246"/>
      <c r="E24" s="246"/>
      <c r="F24" s="246"/>
      <c r="G24" s="246"/>
    </row>
    <row r="25" spans="2:4" ht="12.75">
      <c r="B25" s="12"/>
      <c r="C25" s="12"/>
      <c r="D25" s="12"/>
    </row>
    <row r="26" spans="2:4" ht="40.5" customHeight="1">
      <c r="B26" s="10" t="s">
        <v>28</v>
      </c>
      <c r="C26" s="11" t="s">
        <v>29</v>
      </c>
      <c r="D26" s="11" t="s">
        <v>30</v>
      </c>
    </row>
    <row r="27" spans="2:6" ht="12.75">
      <c r="B27" s="9">
        <v>1</v>
      </c>
      <c r="C27" s="9">
        <v>2</v>
      </c>
      <c r="D27" s="9">
        <v>4</v>
      </c>
      <c r="E27" s="243"/>
      <c r="F27" s="244"/>
    </row>
    <row r="28" spans="2:9" ht="12.75">
      <c r="B28" s="13">
        <v>1</v>
      </c>
      <c r="C28" s="25" t="s">
        <v>261</v>
      </c>
      <c r="D28" s="26">
        <v>9600</v>
      </c>
      <c r="F28" s="125"/>
      <c r="G28" s="125"/>
      <c r="I28" s="54"/>
    </row>
    <row r="29" spans="2:9" ht="12.75">
      <c r="B29" s="13"/>
      <c r="C29" s="25"/>
      <c r="D29" s="26"/>
      <c r="F29" s="125"/>
      <c r="G29" s="125"/>
      <c r="I29" s="54"/>
    </row>
    <row r="30" spans="2:4" ht="12.75">
      <c r="B30" s="13"/>
      <c r="C30" s="25"/>
      <c r="D30" s="37"/>
    </row>
    <row r="31" spans="2:4" ht="12.75" customHeight="1">
      <c r="B31" s="13"/>
      <c r="C31" s="34" t="s">
        <v>1</v>
      </c>
      <c r="D31" s="36">
        <f>SUM(D28:D29)</f>
        <v>9600</v>
      </c>
    </row>
    <row r="32" spans="2:4" ht="12.75" customHeight="1">
      <c r="B32" s="14"/>
      <c r="C32" s="271"/>
      <c r="D32" s="272"/>
    </row>
    <row r="33" spans="2:7" ht="27.75" customHeight="1">
      <c r="B33" s="246" t="s">
        <v>262</v>
      </c>
      <c r="C33" s="246"/>
      <c r="D33" s="246"/>
      <c r="E33" s="246"/>
      <c r="F33" s="246"/>
      <c r="G33" s="246"/>
    </row>
    <row r="34" spans="2:4" ht="12.75">
      <c r="B34" s="12"/>
      <c r="C34" s="12"/>
      <c r="D34" s="12"/>
    </row>
    <row r="35" spans="2:4" ht="40.5" customHeight="1">
      <c r="B35" s="10" t="s">
        <v>28</v>
      </c>
      <c r="C35" s="11" t="s">
        <v>29</v>
      </c>
      <c r="D35" s="11" t="s">
        <v>30</v>
      </c>
    </row>
    <row r="36" spans="2:6" ht="12.75">
      <c r="B36" s="9">
        <v>1</v>
      </c>
      <c r="C36" s="9">
        <v>2</v>
      </c>
      <c r="D36" s="9">
        <v>4</v>
      </c>
      <c r="E36" s="243"/>
      <c r="F36" s="244"/>
    </row>
    <row r="37" spans="2:9" ht="38.25">
      <c r="B37" s="13">
        <v>1</v>
      </c>
      <c r="C37" s="25" t="s">
        <v>157</v>
      </c>
      <c r="D37" s="263">
        <v>2522</v>
      </c>
      <c r="F37" s="125"/>
      <c r="G37" s="125"/>
      <c r="I37" s="54"/>
    </row>
    <row r="38" spans="2:9" ht="38.25">
      <c r="B38" s="13">
        <v>2</v>
      </c>
      <c r="C38" s="25" t="s">
        <v>158</v>
      </c>
      <c r="D38" s="263">
        <v>2951</v>
      </c>
      <c r="F38" s="125"/>
      <c r="G38" s="125"/>
      <c r="I38" s="54"/>
    </row>
    <row r="39" spans="2:4" ht="12.75">
      <c r="B39" s="13"/>
      <c r="C39" s="25"/>
      <c r="D39" s="37"/>
    </row>
    <row r="40" spans="2:4" ht="12.75" customHeight="1">
      <c r="B40" s="13"/>
      <c r="C40" s="34" t="s">
        <v>1</v>
      </c>
      <c r="D40" s="36">
        <f>SUM(D37:D38)</f>
        <v>5473</v>
      </c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240" t="s">
        <v>263</v>
      </c>
      <c r="C44" s="240"/>
      <c r="D44" s="56">
        <f>F22+D40+D31</f>
        <v>29509</v>
      </c>
    </row>
    <row r="45" spans="2:4" ht="12.75">
      <c r="B45" s="14"/>
      <c r="C45" s="15"/>
      <c r="D45" s="8"/>
    </row>
    <row r="46" spans="2:4" ht="12.75">
      <c r="B46" s="7" t="s">
        <v>42</v>
      </c>
      <c r="D46" s="7" t="s">
        <v>0</v>
      </c>
    </row>
    <row r="47" ht="18" customHeight="1"/>
    <row r="48" spans="2:4" ht="12.75">
      <c r="B48" s="7" t="s">
        <v>43</v>
      </c>
      <c r="D48" s="7" t="s">
        <v>25</v>
      </c>
    </row>
  </sheetData>
  <sheetProtection/>
  <mergeCells count="10">
    <mergeCell ref="B44:C44"/>
    <mergeCell ref="B33:G33"/>
    <mergeCell ref="E36:F36"/>
    <mergeCell ref="D1:G1"/>
    <mergeCell ref="D2:G2"/>
    <mergeCell ref="B7:D7"/>
    <mergeCell ref="B8:E8"/>
    <mergeCell ref="B12:F12"/>
    <mergeCell ref="B24:G24"/>
    <mergeCell ref="E27:F27"/>
  </mergeCells>
  <printOptions/>
  <pageMargins left="0.5905511811023623" right="0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L72"/>
  <sheetViews>
    <sheetView showGridLines="0" workbookViewId="0" topLeftCell="A32">
      <selection activeCell="G38" sqref="G38:G39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4" ht="12.75">
      <c r="B7" s="244" t="s">
        <v>26</v>
      </c>
      <c r="C7" s="244"/>
      <c r="D7" s="244"/>
    </row>
    <row r="8" spans="2:5" ht="33" customHeight="1">
      <c r="B8" s="254" t="s">
        <v>245</v>
      </c>
      <c r="C8" s="254"/>
      <c r="D8" s="254"/>
      <c r="E8" s="254"/>
    </row>
    <row r="9" ht="6.75" customHeight="1"/>
    <row r="10" spans="2:4" ht="12.75">
      <c r="B10" s="253" t="s">
        <v>27</v>
      </c>
      <c r="C10" s="253"/>
      <c r="D10" s="253"/>
    </row>
    <row r="11" ht="13.5" customHeight="1"/>
    <row r="12" spans="2:5" ht="23.25" customHeight="1">
      <c r="B12" s="10" t="s">
        <v>28</v>
      </c>
      <c r="C12" s="11" t="s">
        <v>29</v>
      </c>
      <c r="D12" s="242" t="s">
        <v>30</v>
      </c>
      <c r="E12" s="242"/>
    </row>
    <row r="13" spans="2:5" ht="12.75">
      <c r="B13" s="13">
        <v>1</v>
      </c>
      <c r="C13" s="9">
        <v>2</v>
      </c>
      <c r="D13" s="241">
        <v>3</v>
      </c>
      <c r="E13" s="241"/>
    </row>
    <row r="14" spans="2:12" ht="12.75" customHeight="1">
      <c r="B14" s="13">
        <v>1</v>
      </c>
      <c r="C14" s="9" t="s">
        <v>126</v>
      </c>
      <c r="D14" s="252"/>
      <c r="E14" s="252"/>
      <c r="L14" s="54"/>
    </row>
    <row r="15" spans="2:12" ht="12.75" customHeight="1">
      <c r="B15" s="13"/>
      <c r="C15" s="28" t="s">
        <v>127</v>
      </c>
      <c r="D15" s="249"/>
      <c r="E15" s="249"/>
      <c r="L15" s="54"/>
    </row>
    <row r="16" spans="2:12" ht="12.75" customHeight="1">
      <c r="B16" s="13"/>
      <c r="C16" s="25" t="s">
        <v>128</v>
      </c>
      <c r="D16" s="260">
        <v>561056</v>
      </c>
      <c r="E16" s="261"/>
      <c r="L16" s="54"/>
    </row>
    <row r="17" spans="2:12" ht="12.75" customHeight="1">
      <c r="B17" s="13"/>
      <c r="C17" s="25" t="s">
        <v>63</v>
      </c>
      <c r="D17" s="260">
        <v>187842</v>
      </c>
      <c r="E17" s="261"/>
      <c r="L17" s="54"/>
    </row>
    <row r="18" spans="2:9" ht="12.75" customHeight="1">
      <c r="B18" s="13"/>
      <c r="C18" s="25" t="s">
        <v>32</v>
      </c>
      <c r="D18" s="262">
        <v>74018</v>
      </c>
      <c r="E18" s="262"/>
      <c r="I18" s="54"/>
    </row>
    <row r="20" spans="2:4" ht="12.75">
      <c r="B20" s="12"/>
      <c r="C20" s="12"/>
      <c r="D20" s="12"/>
    </row>
    <row r="21" spans="2:7" ht="12.75" customHeight="1">
      <c r="B21" s="246" t="s">
        <v>120</v>
      </c>
      <c r="C21" s="246"/>
      <c r="D21" s="246"/>
      <c r="E21" s="246"/>
      <c r="F21" s="246"/>
      <c r="G21" s="246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42" t="s">
        <v>30</v>
      </c>
      <c r="E23" s="242"/>
    </row>
    <row r="24" spans="2:5" ht="12.75">
      <c r="B24" s="11">
        <v>1</v>
      </c>
      <c r="C24" s="11">
        <v>2</v>
      </c>
      <c r="D24" s="242">
        <v>3</v>
      </c>
      <c r="E24" s="242"/>
    </row>
    <row r="25" spans="2:6" ht="18" customHeight="1">
      <c r="B25" s="13">
        <v>1</v>
      </c>
      <c r="C25" s="25" t="s">
        <v>33</v>
      </c>
      <c r="D25" s="249"/>
      <c r="E25" s="249"/>
      <c r="F25" s="19"/>
    </row>
    <row r="26" spans="2:6" ht="12.75" customHeight="1">
      <c r="B26" s="13"/>
      <c r="C26" s="28" t="s">
        <v>127</v>
      </c>
      <c r="D26" s="249"/>
      <c r="E26" s="249"/>
      <c r="F26" s="19"/>
    </row>
    <row r="27" spans="2:6" ht="12.75" customHeight="1">
      <c r="B27" s="13"/>
      <c r="C27" s="25" t="s">
        <v>128</v>
      </c>
      <c r="D27" s="262">
        <v>169439</v>
      </c>
      <c r="E27" s="262"/>
      <c r="F27" s="19"/>
    </row>
    <row r="28" spans="2:6" ht="12.75" customHeight="1">
      <c r="B28" s="13"/>
      <c r="C28" s="25" t="s">
        <v>63</v>
      </c>
      <c r="D28" s="262">
        <v>56730</v>
      </c>
      <c r="E28" s="262"/>
      <c r="F28" s="19"/>
    </row>
    <row r="29" spans="2:6" ht="12.75" customHeight="1">
      <c r="B29" s="13"/>
      <c r="C29" s="25" t="s">
        <v>32</v>
      </c>
      <c r="D29" s="262">
        <v>22353</v>
      </c>
      <c r="E29" s="262"/>
      <c r="F29" s="19"/>
    </row>
    <row r="30" spans="2:6" ht="12.75" customHeight="1" hidden="1">
      <c r="B30" s="13"/>
      <c r="C30" s="25" t="s">
        <v>35</v>
      </c>
      <c r="D30" s="241">
        <v>24905</v>
      </c>
      <c r="E30" s="241"/>
      <c r="F30" s="19"/>
    </row>
    <row r="31" spans="2:5" ht="12.75" customHeight="1" hidden="1">
      <c r="B31" s="13"/>
      <c r="C31" s="25" t="s">
        <v>36</v>
      </c>
      <c r="D31" s="241">
        <v>217722</v>
      </c>
      <c r="E31" s="241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 customHeight="1">
      <c r="B34" s="246" t="s">
        <v>129</v>
      </c>
      <c r="C34" s="246"/>
      <c r="D34" s="246"/>
      <c r="E34" s="246"/>
      <c r="F34" s="246"/>
    </row>
    <row r="35" spans="2:4" ht="12.75">
      <c r="B35" s="12"/>
      <c r="C35" s="12"/>
      <c r="D35" s="12"/>
    </row>
    <row r="36" spans="2:7" ht="47.25" customHeight="1">
      <c r="B36" s="10" t="s">
        <v>28</v>
      </c>
      <c r="C36" s="11" t="s">
        <v>29</v>
      </c>
      <c r="D36" s="11" t="s">
        <v>55</v>
      </c>
      <c r="E36" s="20" t="s">
        <v>53</v>
      </c>
      <c r="F36" s="11" t="s">
        <v>40</v>
      </c>
      <c r="G36" s="11" t="s">
        <v>56</v>
      </c>
    </row>
    <row r="37" spans="2:7" s="43" customFormat="1" ht="12">
      <c r="B37" s="41">
        <v>1</v>
      </c>
      <c r="C37" s="41">
        <v>2</v>
      </c>
      <c r="D37" s="41">
        <v>3</v>
      </c>
      <c r="E37" s="42"/>
      <c r="F37" s="42">
        <v>4</v>
      </c>
      <c r="G37" s="42">
        <v>5</v>
      </c>
    </row>
    <row r="38" spans="2:7" ht="12.75" customHeight="1" outlineLevel="1">
      <c r="B38" s="13">
        <v>1</v>
      </c>
      <c r="C38" s="25" t="s">
        <v>130</v>
      </c>
      <c r="D38" s="26"/>
      <c r="E38" s="30"/>
      <c r="F38" s="30"/>
      <c r="G38" s="264">
        <v>180760</v>
      </c>
    </row>
    <row r="39" spans="2:7" ht="15.75" customHeight="1" outlineLevel="1">
      <c r="B39" s="13">
        <v>2</v>
      </c>
      <c r="C39" s="53" t="s">
        <v>131</v>
      </c>
      <c r="D39" s="139"/>
      <c r="E39" s="30"/>
      <c r="F39" s="30"/>
      <c r="G39" s="264">
        <v>42386</v>
      </c>
    </row>
    <row r="40" spans="2:7" ht="12.75" customHeight="1">
      <c r="B40" s="13"/>
      <c r="C40" s="34" t="s">
        <v>41</v>
      </c>
      <c r="D40" s="36"/>
      <c r="E40" s="30"/>
      <c r="F40" s="30"/>
      <c r="G40" s="78">
        <f>SUM(G38:G39)</f>
        <v>223146</v>
      </c>
    </row>
    <row r="44" spans="2:7" ht="27.75" customHeight="1">
      <c r="B44" s="246" t="s">
        <v>132</v>
      </c>
      <c r="C44" s="246"/>
      <c r="D44" s="246"/>
      <c r="E44" s="246"/>
      <c r="F44" s="246"/>
      <c r="G44" s="246"/>
    </row>
    <row r="45" ht="13.5" customHeight="1"/>
    <row r="46" spans="2:5" ht="23.25" customHeight="1">
      <c r="B46" s="10" t="s">
        <v>28</v>
      </c>
      <c r="C46" s="11" t="s">
        <v>29</v>
      </c>
      <c r="D46" s="242" t="s">
        <v>30</v>
      </c>
      <c r="E46" s="242"/>
    </row>
    <row r="47" spans="2:5" ht="12.75">
      <c r="B47" s="13">
        <v>1</v>
      </c>
      <c r="C47" s="9">
        <v>2</v>
      </c>
      <c r="D47" s="241">
        <v>3</v>
      </c>
      <c r="E47" s="241"/>
    </row>
    <row r="48" spans="2:12" ht="42" customHeight="1">
      <c r="B48" s="13">
        <v>1</v>
      </c>
      <c r="C48" s="140" t="s">
        <v>217</v>
      </c>
      <c r="D48" s="249"/>
      <c r="E48" s="249"/>
      <c r="L48" s="54"/>
    </row>
    <row r="49" spans="2:12" ht="12.75">
      <c r="B49" s="13"/>
      <c r="C49" s="140"/>
      <c r="D49" s="249"/>
      <c r="E49" s="249"/>
      <c r="L49" s="54"/>
    </row>
    <row r="50" spans="2:9" ht="12.75">
      <c r="B50" s="20"/>
      <c r="C50" s="52" t="s">
        <v>41</v>
      </c>
      <c r="D50" s="247">
        <f>D48+D49</f>
        <v>0</v>
      </c>
      <c r="E50" s="248"/>
      <c r="I50" s="54"/>
    </row>
    <row r="52" spans="2:4" ht="12.75">
      <c r="B52" s="14"/>
      <c r="C52" s="15"/>
      <c r="D52" s="8"/>
    </row>
    <row r="53" spans="2:7" ht="27.75" customHeight="1">
      <c r="B53" s="246" t="s">
        <v>225</v>
      </c>
      <c r="C53" s="246"/>
      <c r="D53" s="246"/>
      <c r="E53" s="246"/>
      <c r="F53" s="246"/>
      <c r="G53" s="246"/>
    </row>
    <row r="54" spans="2:4" ht="12.75">
      <c r="B54" s="12"/>
      <c r="C54" s="12"/>
      <c r="D54" s="12"/>
    </row>
    <row r="55" spans="2:4" ht="40.5" customHeight="1">
      <c r="B55" s="10" t="s">
        <v>28</v>
      </c>
      <c r="C55" s="11" t="s">
        <v>29</v>
      </c>
      <c r="D55" s="11" t="s">
        <v>30</v>
      </c>
    </row>
    <row r="56" spans="2:6" ht="12.75">
      <c r="B56" s="9">
        <v>1</v>
      </c>
      <c r="C56" s="9">
        <v>2</v>
      </c>
      <c r="D56" s="9">
        <v>4</v>
      </c>
      <c r="E56" s="243"/>
      <c r="F56" s="244"/>
    </row>
    <row r="57" spans="2:9" ht="24.75" customHeight="1">
      <c r="B57" s="13">
        <v>1</v>
      </c>
      <c r="C57" s="25" t="s">
        <v>118</v>
      </c>
      <c r="D57" s="263">
        <v>3000</v>
      </c>
      <c r="F57" s="245"/>
      <c r="G57" s="245"/>
      <c r="I57" s="54"/>
    </row>
    <row r="58" spans="2:9" ht="18.75" customHeight="1">
      <c r="B58" s="13">
        <v>2</v>
      </c>
      <c r="C58" s="25" t="s">
        <v>133</v>
      </c>
      <c r="D58" s="263">
        <v>2597</v>
      </c>
      <c r="F58" s="125"/>
      <c r="G58" s="125"/>
      <c r="I58" s="54"/>
    </row>
    <row r="59" spans="2:4" ht="12.75">
      <c r="B59" s="13"/>
      <c r="C59" s="25"/>
      <c r="D59" s="37"/>
    </row>
    <row r="60" spans="2:6" ht="12.75" customHeight="1">
      <c r="B60" s="13"/>
      <c r="C60" s="34" t="s">
        <v>1</v>
      </c>
      <c r="D60" s="36">
        <f>D57+D58</f>
        <v>5597</v>
      </c>
      <c r="F60" s="54"/>
    </row>
    <row r="61" spans="2:4" ht="12.75">
      <c r="B61" s="14"/>
      <c r="C61" s="15"/>
      <c r="D61" s="8"/>
    </row>
    <row r="62" spans="2:4" ht="12.75">
      <c r="B62" s="14"/>
      <c r="C62" s="15"/>
      <c r="D62" s="8"/>
    </row>
    <row r="63" spans="2:4" ht="12.75">
      <c r="B63" s="14"/>
      <c r="C63" s="15"/>
      <c r="D63" s="8"/>
    </row>
    <row r="64" spans="2:4" ht="12.75">
      <c r="B64" s="240" t="s">
        <v>227</v>
      </c>
      <c r="C64" s="240"/>
      <c r="D64" s="56">
        <f>D16+D17+D18+D27+D28+D29+G40+D50+D60</f>
        <v>1300181</v>
      </c>
    </row>
    <row r="65" spans="2:10" ht="12.75">
      <c r="B65" s="14"/>
      <c r="C65" s="15"/>
      <c r="D65" s="8"/>
      <c r="J65" s="54"/>
    </row>
    <row r="66" spans="2:4" ht="12.75">
      <c r="B66" s="7" t="s">
        <v>42</v>
      </c>
      <c r="D66" s="7" t="s">
        <v>0</v>
      </c>
    </row>
    <row r="68" spans="2:4" ht="12.75">
      <c r="B68" s="7" t="s">
        <v>43</v>
      </c>
      <c r="D68" s="7" t="s">
        <v>25</v>
      </c>
    </row>
    <row r="71" ht="12.75">
      <c r="I71" s="54"/>
    </row>
    <row r="72" ht="12" customHeight="1">
      <c r="I72" s="54"/>
    </row>
  </sheetData>
  <sheetProtection/>
  <mergeCells count="33">
    <mergeCell ref="D17:E17"/>
    <mergeCell ref="D27:E27"/>
    <mergeCell ref="D28:E28"/>
    <mergeCell ref="D1:G1"/>
    <mergeCell ref="D26:E26"/>
    <mergeCell ref="D14:E14"/>
    <mergeCell ref="D15:E15"/>
    <mergeCell ref="D18:E18"/>
    <mergeCell ref="B10:D10"/>
    <mergeCell ref="D2:G2"/>
    <mergeCell ref="B8:E8"/>
    <mergeCell ref="B21:G21"/>
    <mergeCell ref="D25:E25"/>
    <mergeCell ref="B53:G53"/>
    <mergeCell ref="B7:D7"/>
    <mergeCell ref="D48:E48"/>
    <mergeCell ref="D24:E24"/>
    <mergeCell ref="D16:E16"/>
    <mergeCell ref="D13:E13"/>
    <mergeCell ref="D12:E12"/>
    <mergeCell ref="D49:E49"/>
    <mergeCell ref="D29:E29"/>
    <mergeCell ref="D23:E23"/>
    <mergeCell ref="B64:C64"/>
    <mergeCell ref="D30:E30"/>
    <mergeCell ref="D31:E31"/>
    <mergeCell ref="D46:E46"/>
    <mergeCell ref="D47:E47"/>
    <mergeCell ref="E56:F56"/>
    <mergeCell ref="F57:G57"/>
    <mergeCell ref="B34:F34"/>
    <mergeCell ref="D50:E50"/>
    <mergeCell ref="B44:G44"/>
  </mergeCells>
  <printOptions/>
  <pageMargins left="0.5905511811023623" right="0" top="0.3937007874015748" bottom="0.3937007874015748" header="0" footer="0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66"/>
  </sheetPr>
  <dimension ref="B1:L29"/>
  <sheetViews>
    <sheetView showGridLines="0" workbookViewId="0" topLeftCell="A1">
      <selection activeCell="D17" sqref="D17:E1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4" ht="12.75">
      <c r="B7" s="244" t="s">
        <v>26</v>
      </c>
      <c r="C7" s="244"/>
      <c r="D7" s="244"/>
    </row>
    <row r="8" spans="2:5" ht="33" customHeight="1">
      <c r="B8" s="254" t="s">
        <v>264</v>
      </c>
      <c r="C8" s="254"/>
      <c r="D8" s="254"/>
      <c r="E8" s="254"/>
    </row>
    <row r="9" ht="6.75" customHeight="1"/>
    <row r="12" spans="2:7" ht="27.75" customHeight="1">
      <c r="B12" s="246" t="s">
        <v>121</v>
      </c>
      <c r="C12" s="246"/>
      <c r="D12" s="246"/>
      <c r="E12" s="246"/>
      <c r="F12" s="246"/>
      <c r="G12" s="246"/>
    </row>
    <row r="13" ht="13.5" customHeight="1"/>
    <row r="14" spans="2:5" ht="23.25" customHeight="1">
      <c r="B14" s="10" t="s">
        <v>28</v>
      </c>
      <c r="C14" s="11" t="s">
        <v>29</v>
      </c>
      <c r="D14" s="242" t="s">
        <v>30</v>
      </c>
      <c r="E14" s="242"/>
    </row>
    <row r="15" spans="2:5" ht="12.75">
      <c r="B15" s="13">
        <v>1</v>
      </c>
      <c r="C15" s="9">
        <v>2</v>
      </c>
      <c r="D15" s="241">
        <v>3</v>
      </c>
      <c r="E15" s="241"/>
    </row>
    <row r="16" spans="2:12" ht="25.5">
      <c r="B16" s="13">
        <v>1</v>
      </c>
      <c r="C16" s="140" t="s">
        <v>243</v>
      </c>
      <c r="D16" s="262">
        <v>56025</v>
      </c>
      <c r="E16" s="262"/>
      <c r="L16" s="54"/>
    </row>
    <row r="17" spans="2:12" ht="25.5">
      <c r="B17" s="13">
        <v>2</v>
      </c>
      <c r="C17" s="140" t="s">
        <v>244</v>
      </c>
      <c r="D17" s="262">
        <v>6225</v>
      </c>
      <c r="E17" s="262"/>
      <c r="L17" s="54"/>
    </row>
    <row r="18" spans="2:9" ht="12.75">
      <c r="B18" s="20"/>
      <c r="C18" s="52" t="s">
        <v>41</v>
      </c>
      <c r="D18" s="247">
        <f>D16+D17</f>
        <v>62250</v>
      </c>
      <c r="E18" s="248"/>
      <c r="I18" s="54"/>
    </row>
    <row r="20" spans="2:4" ht="12.75">
      <c r="B20" s="14"/>
      <c r="C20" s="15"/>
      <c r="D20" s="8"/>
    </row>
    <row r="21" spans="2:4" ht="12.75">
      <c r="B21" s="240" t="s">
        <v>263</v>
      </c>
      <c r="C21" s="240"/>
      <c r="D21" s="56">
        <f>D18</f>
        <v>62250</v>
      </c>
    </row>
    <row r="22" spans="2:4" ht="12.75">
      <c r="B22" s="14"/>
      <c r="C22" s="15"/>
      <c r="D22" s="8"/>
    </row>
    <row r="23" spans="2:4" ht="12.75">
      <c r="B23" s="7" t="s">
        <v>42</v>
      </c>
      <c r="D23" s="7" t="s">
        <v>0</v>
      </c>
    </row>
    <row r="25" spans="2:4" ht="12.75">
      <c r="B25" s="7" t="s">
        <v>43</v>
      </c>
      <c r="D25" s="7" t="s">
        <v>25</v>
      </c>
    </row>
    <row r="28" ht="12.75">
      <c r="I28" s="54"/>
    </row>
    <row r="29" ht="12" customHeight="1">
      <c r="I29" s="54"/>
    </row>
  </sheetData>
  <sheetProtection/>
  <mergeCells count="11">
    <mergeCell ref="D16:E16"/>
    <mergeCell ref="D17:E17"/>
    <mergeCell ref="D18:E18"/>
    <mergeCell ref="B21:C21"/>
    <mergeCell ref="B12:G12"/>
    <mergeCell ref="D1:G1"/>
    <mergeCell ref="D2:G2"/>
    <mergeCell ref="B7:D7"/>
    <mergeCell ref="B8:E8"/>
    <mergeCell ref="D14:E14"/>
    <mergeCell ref="D15:E15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L60"/>
  <sheetViews>
    <sheetView showGridLines="0" workbookViewId="0" topLeftCell="A16">
      <selection activeCell="G38" sqref="G38:G39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4" ht="12.75">
      <c r="B7" s="244" t="s">
        <v>26</v>
      </c>
      <c r="C7" s="244"/>
      <c r="D7" s="244"/>
    </row>
    <row r="8" spans="2:5" ht="33" customHeight="1">
      <c r="B8" s="254" t="s">
        <v>247</v>
      </c>
      <c r="C8" s="254"/>
      <c r="D8" s="254"/>
      <c r="E8" s="254"/>
    </row>
    <row r="9" ht="6.75" customHeight="1"/>
    <row r="10" spans="2:4" ht="12.75">
      <c r="B10" s="253" t="s">
        <v>27</v>
      </c>
      <c r="C10" s="253"/>
      <c r="D10" s="253"/>
    </row>
    <row r="11" ht="13.5" customHeight="1"/>
    <row r="12" spans="2:5" ht="23.25" customHeight="1">
      <c r="B12" s="10" t="s">
        <v>28</v>
      </c>
      <c r="C12" s="11" t="s">
        <v>29</v>
      </c>
      <c r="D12" s="242" t="s">
        <v>30</v>
      </c>
      <c r="E12" s="242"/>
    </row>
    <row r="13" spans="2:5" ht="12.75">
      <c r="B13" s="13">
        <v>1</v>
      </c>
      <c r="C13" s="9">
        <v>2</v>
      </c>
      <c r="D13" s="241">
        <v>3</v>
      </c>
      <c r="E13" s="241"/>
    </row>
    <row r="14" spans="2:12" ht="12.75" customHeight="1">
      <c r="B14" s="13">
        <v>1</v>
      </c>
      <c r="C14" s="9" t="s">
        <v>126</v>
      </c>
      <c r="D14" s="252"/>
      <c r="E14" s="252"/>
      <c r="L14" s="54"/>
    </row>
    <row r="15" spans="2:12" ht="12.75" customHeight="1">
      <c r="B15" s="13"/>
      <c r="C15" s="28" t="s">
        <v>127</v>
      </c>
      <c r="D15" s="249"/>
      <c r="E15" s="249"/>
      <c r="L15" s="54"/>
    </row>
    <row r="16" spans="2:12" ht="12.75" customHeight="1">
      <c r="B16" s="13"/>
      <c r="C16" s="25" t="s">
        <v>128</v>
      </c>
      <c r="D16" s="260">
        <v>548795</v>
      </c>
      <c r="E16" s="261"/>
      <c r="L16" s="54"/>
    </row>
    <row r="17" spans="2:12" ht="12.75" customHeight="1">
      <c r="B17" s="13"/>
      <c r="C17" s="25" t="s">
        <v>63</v>
      </c>
      <c r="D17" s="260">
        <v>187842</v>
      </c>
      <c r="E17" s="261"/>
      <c r="L17" s="54"/>
    </row>
    <row r="18" spans="2:9" ht="12.75" customHeight="1">
      <c r="B18" s="13"/>
      <c r="C18" s="25" t="s">
        <v>32</v>
      </c>
      <c r="D18" s="262">
        <v>99800</v>
      </c>
      <c r="E18" s="262"/>
      <c r="I18" s="54"/>
    </row>
    <row r="20" spans="2:4" ht="12.75">
      <c r="B20" s="12"/>
      <c r="C20" s="12"/>
      <c r="D20" s="12"/>
    </row>
    <row r="21" spans="2:7" ht="12.75" customHeight="1">
      <c r="B21" s="246" t="s">
        <v>120</v>
      </c>
      <c r="C21" s="246"/>
      <c r="D21" s="246"/>
      <c r="E21" s="246"/>
      <c r="F21" s="246"/>
      <c r="G21" s="246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42" t="s">
        <v>30</v>
      </c>
      <c r="E23" s="242"/>
    </row>
    <row r="24" spans="2:5" ht="12.75">
      <c r="B24" s="11">
        <v>1</v>
      </c>
      <c r="C24" s="11">
        <v>2</v>
      </c>
      <c r="D24" s="242">
        <v>3</v>
      </c>
      <c r="E24" s="242"/>
    </row>
    <row r="25" spans="2:6" ht="18" customHeight="1">
      <c r="B25" s="13">
        <v>1</v>
      </c>
      <c r="C25" s="25" t="s">
        <v>33</v>
      </c>
      <c r="D25" s="249"/>
      <c r="E25" s="249"/>
      <c r="F25" s="19"/>
    </row>
    <row r="26" spans="2:6" ht="12.75" customHeight="1">
      <c r="B26" s="13"/>
      <c r="C26" s="28" t="s">
        <v>127</v>
      </c>
      <c r="D26" s="249"/>
      <c r="E26" s="249"/>
      <c r="F26" s="19"/>
    </row>
    <row r="27" spans="2:6" ht="12.75" customHeight="1">
      <c r="B27" s="13"/>
      <c r="C27" s="25" t="s">
        <v>128</v>
      </c>
      <c r="D27" s="262">
        <v>165738</v>
      </c>
      <c r="E27" s="262"/>
      <c r="F27" s="19"/>
    </row>
    <row r="28" spans="2:6" ht="12.75" customHeight="1">
      <c r="B28" s="13"/>
      <c r="C28" s="25" t="s">
        <v>63</v>
      </c>
      <c r="D28" s="262">
        <v>56730</v>
      </c>
      <c r="E28" s="262"/>
      <c r="F28" s="19"/>
    </row>
    <row r="29" spans="2:6" ht="12.75" customHeight="1">
      <c r="B29" s="13"/>
      <c r="C29" s="25" t="s">
        <v>32</v>
      </c>
      <c r="D29" s="262">
        <v>30200</v>
      </c>
      <c r="E29" s="262"/>
      <c r="F29" s="19"/>
    </row>
    <row r="30" spans="2:6" ht="12.75" customHeight="1" hidden="1">
      <c r="B30" s="13"/>
      <c r="C30" s="25" t="s">
        <v>35</v>
      </c>
      <c r="D30" s="241">
        <v>24905</v>
      </c>
      <c r="E30" s="241"/>
      <c r="F30" s="19"/>
    </row>
    <row r="31" spans="2:5" ht="12.75" customHeight="1" hidden="1">
      <c r="B31" s="13"/>
      <c r="C31" s="25" t="s">
        <v>36</v>
      </c>
      <c r="D31" s="241">
        <v>217722</v>
      </c>
      <c r="E31" s="241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 customHeight="1">
      <c r="B34" s="246" t="s">
        <v>129</v>
      </c>
      <c r="C34" s="246"/>
      <c r="D34" s="246"/>
      <c r="E34" s="246"/>
      <c r="F34" s="246"/>
    </row>
    <row r="35" spans="2:4" ht="12.75">
      <c r="B35" s="12"/>
      <c r="C35" s="12"/>
      <c r="D35" s="12"/>
    </row>
    <row r="36" spans="2:7" ht="47.25" customHeight="1">
      <c r="B36" s="10" t="s">
        <v>28</v>
      </c>
      <c r="C36" s="11" t="s">
        <v>29</v>
      </c>
      <c r="D36" s="11" t="s">
        <v>55</v>
      </c>
      <c r="E36" s="20" t="s">
        <v>53</v>
      </c>
      <c r="F36" s="11" t="s">
        <v>40</v>
      </c>
      <c r="G36" s="11" t="s">
        <v>56</v>
      </c>
    </row>
    <row r="37" spans="2:7" s="43" customFormat="1" ht="12">
      <c r="B37" s="41">
        <v>1</v>
      </c>
      <c r="C37" s="41">
        <v>2</v>
      </c>
      <c r="D37" s="41">
        <v>3</v>
      </c>
      <c r="E37" s="42"/>
      <c r="F37" s="42">
        <v>4</v>
      </c>
      <c r="G37" s="42">
        <v>5</v>
      </c>
    </row>
    <row r="38" spans="2:7" ht="12.75" customHeight="1" outlineLevel="1">
      <c r="B38" s="13">
        <v>1</v>
      </c>
      <c r="C38" s="25" t="s">
        <v>130</v>
      </c>
      <c r="D38" s="26"/>
      <c r="E38" s="30"/>
      <c r="F38" s="30"/>
      <c r="G38" s="264">
        <v>188100</v>
      </c>
    </row>
    <row r="39" spans="2:7" ht="15.75" customHeight="1" outlineLevel="1">
      <c r="B39" s="13">
        <v>2</v>
      </c>
      <c r="C39" s="53" t="s">
        <v>131</v>
      </c>
      <c r="D39" s="139"/>
      <c r="E39" s="30"/>
      <c r="F39" s="30"/>
      <c r="G39" s="264">
        <v>42386</v>
      </c>
    </row>
    <row r="40" spans="2:7" ht="12.75" customHeight="1">
      <c r="B40" s="13"/>
      <c r="C40" s="34" t="s">
        <v>41</v>
      </c>
      <c r="D40" s="36"/>
      <c r="E40" s="30"/>
      <c r="F40" s="30"/>
      <c r="G40" s="78">
        <f>SUM(G38:G39)</f>
        <v>230486</v>
      </c>
    </row>
    <row r="41" spans="2:4" ht="12.75">
      <c r="B41" s="14"/>
      <c r="C41" s="15"/>
      <c r="D41" s="8"/>
    </row>
    <row r="42" spans="2:7" ht="27.75" customHeight="1">
      <c r="B42" s="246" t="s">
        <v>226</v>
      </c>
      <c r="C42" s="246"/>
      <c r="D42" s="246"/>
      <c r="E42" s="246"/>
      <c r="F42" s="246"/>
      <c r="G42" s="246"/>
    </row>
    <row r="43" spans="2:4" ht="12.75">
      <c r="B43" s="12"/>
      <c r="C43" s="12"/>
      <c r="D43" s="12"/>
    </row>
    <row r="44" spans="2:4" ht="40.5" customHeight="1">
      <c r="B44" s="10" t="s">
        <v>28</v>
      </c>
      <c r="C44" s="11" t="s">
        <v>29</v>
      </c>
      <c r="D44" s="11" t="s">
        <v>30</v>
      </c>
    </row>
    <row r="45" spans="2:6" ht="12.75">
      <c r="B45" s="9">
        <v>1</v>
      </c>
      <c r="C45" s="9">
        <v>2</v>
      </c>
      <c r="D45" s="9">
        <v>4</v>
      </c>
      <c r="E45" s="243"/>
      <c r="F45" s="244"/>
    </row>
    <row r="46" spans="2:9" ht="24.75" customHeight="1">
      <c r="B46" s="13">
        <v>1</v>
      </c>
      <c r="C46" s="25" t="s">
        <v>118</v>
      </c>
      <c r="D46" s="26"/>
      <c r="F46" s="245"/>
      <c r="G46" s="245"/>
      <c r="I46" s="54"/>
    </row>
    <row r="47" spans="2:9" ht="18.75" customHeight="1">
      <c r="B47" s="13">
        <v>2</v>
      </c>
      <c r="C47" s="25" t="s">
        <v>133</v>
      </c>
      <c r="D47" s="263">
        <v>2597</v>
      </c>
      <c r="F47" s="125"/>
      <c r="G47" s="125"/>
      <c r="I47" s="54"/>
    </row>
    <row r="48" spans="2:4" ht="12.75">
      <c r="B48" s="13"/>
      <c r="C48" s="25"/>
      <c r="D48" s="37"/>
    </row>
    <row r="49" spans="2:6" ht="12.75" customHeight="1">
      <c r="B49" s="13"/>
      <c r="C49" s="34" t="s">
        <v>1</v>
      </c>
      <c r="D49" s="36">
        <f>D46+D47</f>
        <v>2597</v>
      </c>
      <c r="F49" s="54"/>
    </row>
    <row r="50" spans="2:4" ht="12.75">
      <c r="B50" s="14"/>
      <c r="C50" s="15"/>
      <c r="D50" s="8"/>
    </row>
    <row r="51" spans="2:4" ht="12.75">
      <c r="B51" s="14"/>
      <c r="C51" s="15"/>
      <c r="D51" s="8"/>
    </row>
    <row r="52" spans="2:4" ht="12.75">
      <c r="B52" s="240" t="s">
        <v>228</v>
      </c>
      <c r="C52" s="240"/>
      <c r="D52" s="56">
        <f>D16+D17+D18+D27+D28+D29+G40+D49</f>
        <v>1322188</v>
      </c>
    </row>
    <row r="53" spans="2:10" ht="12.75">
      <c r="B53" s="14"/>
      <c r="C53" s="15"/>
      <c r="D53" s="8"/>
      <c r="J53" s="54"/>
    </row>
    <row r="54" spans="2:4" ht="12.75">
      <c r="B54" s="7" t="s">
        <v>42</v>
      </c>
      <c r="D54" s="7" t="s">
        <v>0</v>
      </c>
    </row>
    <row r="56" spans="2:4" ht="12.75">
      <c r="B56" s="7" t="s">
        <v>43</v>
      </c>
      <c r="D56" s="7" t="s">
        <v>25</v>
      </c>
    </row>
    <row r="59" ht="12.75">
      <c r="I59" s="54"/>
    </row>
    <row r="60" ht="12" customHeight="1">
      <c r="I60" s="54"/>
    </row>
  </sheetData>
  <sheetProtection/>
  <mergeCells count="27">
    <mergeCell ref="E45:F45"/>
    <mergeCell ref="D25:E25"/>
    <mergeCell ref="D26:E26"/>
    <mergeCell ref="D27:E27"/>
    <mergeCell ref="B52:C52"/>
    <mergeCell ref="D28:E28"/>
    <mergeCell ref="D29:E29"/>
    <mergeCell ref="D30:E30"/>
    <mergeCell ref="D31:E31"/>
    <mergeCell ref="B34:F34"/>
    <mergeCell ref="B42:G42"/>
    <mergeCell ref="D16:E16"/>
    <mergeCell ref="D17:E17"/>
    <mergeCell ref="D18:E18"/>
    <mergeCell ref="B21:G21"/>
    <mergeCell ref="D23:E23"/>
    <mergeCell ref="D24:E24"/>
    <mergeCell ref="F46:G46"/>
    <mergeCell ref="D1:G1"/>
    <mergeCell ref="D2:G2"/>
    <mergeCell ref="B7:D7"/>
    <mergeCell ref="B8:E8"/>
    <mergeCell ref="B10:D10"/>
    <mergeCell ref="D12:E12"/>
    <mergeCell ref="D13:E13"/>
    <mergeCell ref="D14:E14"/>
    <mergeCell ref="D15:E15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60"/>
  <sheetViews>
    <sheetView showGridLines="0" workbookViewId="0" topLeftCell="A22">
      <selection activeCell="G38" sqref="G38:G39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4" ht="12.75">
      <c r="B7" s="244" t="s">
        <v>26</v>
      </c>
      <c r="C7" s="244"/>
      <c r="D7" s="244"/>
    </row>
    <row r="8" spans="2:5" ht="33" customHeight="1">
      <c r="B8" s="254" t="s">
        <v>246</v>
      </c>
      <c r="C8" s="254"/>
      <c r="D8" s="254"/>
      <c r="E8" s="254"/>
    </row>
    <row r="9" ht="6.75" customHeight="1"/>
    <row r="10" spans="2:4" ht="12.75">
      <c r="B10" s="253" t="s">
        <v>27</v>
      </c>
      <c r="C10" s="253"/>
      <c r="D10" s="253"/>
    </row>
    <row r="11" ht="13.5" customHeight="1"/>
    <row r="12" spans="2:5" ht="23.25" customHeight="1">
      <c r="B12" s="10" t="s">
        <v>28</v>
      </c>
      <c r="C12" s="11" t="s">
        <v>29</v>
      </c>
      <c r="D12" s="242" t="s">
        <v>30</v>
      </c>
      <c r="E12" s="242"/>
    </row>
    <row r="13" spans="2:5" ht="12.75">
      <c r="B13" s="13">
        <v>1</v>
      </c>
      <c r="C13" s="9">
        <v>2</v>
      </c>
      <c r="D13" s="241">
        <v>3</v>
      </c>
      <c r="E13" s="241"/>
    </row>
    <row r="14" spans="2:12" ht="12.75" customHeight="1">
      <c r="B14" s="13">
        <v>1</v>
      </c>
      <c r="C14" s="9" t="s">
        <v>126</v>
      </c>
      <c r="D14" s="252"/>
      <c r="E14" s="252"/>
      <c r="L14" s="54"/>
    </row>
    <row r="15" spans="2:12" ht="12.75" customHeight="1">
      <c r="B15" s="13"/>
      <c r="C15" s="28" t="s">
        <v>127</v>
      </c>
      <c r="D15" s="249"/>
      <c r="E15" s="249"/>
      <c r="L15" s="54"/>
    </row>
    <row r="16" spans="2:12" ht="12.75" customHeight="1">
      <c r="B16" s="13"/>
      <c r="C16" s="25" t="s">
        <v>128</v>
      </c>
      <c r="D16" s="260">
        <v>548795</v>
      </c>
      <c r="E16" s="261"/>
      <c r="L16" s="54"/>
    </row>
    <row r="17" spans="2:12" ht="12.75" customHeight="1">
      <c r="B17" s="13"/>
      <c r="C17" s="25" t="s">
        <v>63</v>
      </c>
      <c r="D17" s="260">
        <v>187842</v>
      </c>
      <c r="E17" s="261"/>
      <c r="L17" s="54"/>
    </row>
    <row r="18" spans="2:9" ht="12.75" customHeight="1">
      <c r="B18" s="13"/>
      <c r="C18" s="25" t="s">
        <v>32</v>
      </c>
      <c r="D18" s="262">
        <v>99800</v>
      </c>
      <c r="E18" s="262"/>
      <c r="I18" s="54"/>
    </row>
    <row r="20" spans="2:4" ht="12.75">
      <c r="B20" s="12"/>
      <c r="C20" s="12"/>
      <c r="D20" s="12"/>
    </row>
    <row r="21" spans="2:7" ht="12.75" customHeight="1">
      <c r="B21" s="246" t="s">
        <v>120</v>
      </c>
      <c r="C21" s="246"/>
      <c r="D21" s="246"/>
      <c r="E21" s="246"/>
      <c r="F21" s="246"/>
      <c r="G21" s="246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42" t="s">
        <v>30</v>
      </c>
      <c r="E23" s="242"/>
    </row>
    <row r="24" spans="2:5" ht="12.75">
      <c r="B24" s="11">
        <v>1</v>
      </c>
      <c r="C24" s="11">
        <v>2</v>
      </c>
      <c r="D24" s="242">
        <v>3</v>
      </c>
      <c r="E24" s="242"/>
    </row>
    <row r="25" spans="2:6" ht="18" customHeight="1">
      <c r="B25" s="13">
        <v>1</v>
      </c>
      <c r="C25" s="25" t="s">
        <v>33</v>
      </c>
      <c r="D25" s="249"/>
      <c r="E25" s="249"/>
      <c r="F25" s="19"/>
    </row>
    <row r="26" spans="2:6" ht="12.75" customHeight="1">
      <c r="B26" s="13"/>
      <c r="C26" s="28" t="s">
        <v>127</v>
      </c>
      <c r="D26" s="249"/>
      <c r="E26" s="249"/>
      <c r="F26" s="19"/>
    </row>
    <row r="27" spans="2:6" ht="12.75" customHeight="1">
      <c r="B27" s="13"/>
      <c r="C27" s="25" t="s">
        <v>128</v>
      </c>
      <c r="D27" s="262">
        <v>165738</v>
      </c>
      <c r="E27" s="262"/>
      <c r="F27" s="19"/>
    </row>
    <row r="28" spans="2:6" ht="12.75" customHeight="1">
      <c r="B28" s="13"/>
      <c r="C28" s="25" t="s">
        <v>63</v>
      </c>
      <c r="D28" s="262">
        <v>56730</v>
      </c>
      <c r="E28" s="262"/>
      <c r="F28" s="19"/>
    </row>
    <row r="29" spans="2:6" ht="12.75" customHeight="1">
      <c r="B29" s="13"/>
      <c r="C29" s="25" t="s">
        <v>32</v>
      </c>
      <c r="D29" s="262">
        <v>30200</v>
      </c>
      <c r="E29" s="262"/>
      <c r="F29" s="19"/>
    </row>
    <row r="30" spans="2:6" ht="12.75" customHeight="1" hidden="1">
      <c r="B30" s="13"/>
      <c r="C30" s="25" t="s">
        <v>35</v>
      </c>
      <c r="D30" s="241">
        <v>24905</v>
      </c>
      <c r="E30" s="241"/>
      <c r="F30" s="19"/>
    </row>
    <row r="31" spans="2:5" ht="12.75" customHeight="1" hidden="1">
      <c r="B31" s="13"/>
      <c r="C31" s="25" t="s">
        <v>36</v>
      </c>
      <c r="D31" s="241">
        <v>217722</v>
      </c>
      <c r="E31" s="241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5.75" customHeight="1">
      <c r="B34" s="246" t="s">
        <v>129</v>
      </c>
      <c r="C34" s="246"/>
      <c r="D34" s="246"/>
      <c r="E34" s="246"/>
      <c r="F34" s="246"/>
    </row>
    <row r="35" spans="2:4" ht="15.75" customHeight="1">
      <c r="B35" s="12"/>
      <c r="C35" s="12"/>
      <c r="D35" s="12"/>
    </row>
    <row r="36" spans="2:7" ht="33.75" customHeight="1">
      <c r="B36" s="10" t="s">
        <v>28</v>
      </c>
      <c r="C36" s="11" t="s">
        <v>29</v>
      </c>
      <c r="D36" s="11" t="s">
        <v>55</v>
      </c>
      <c r="E36" s="20" t="s">
        <v>53</v>
      </c>
      <c r="F36" s="11" t="s">
        <v>40</v>
      </c>
      <c r="G36" s="11" t="s">
        <v>56</v>
      </c>
    </row>
    <row r="37" spans="2:7" s="43" customFormat="1" ht="15.75" customHeight="1">
      <c r="B37" s="41">
        <v>1</v>
      </c>
      <c r="C37" s="41">
        <v>2</v>
      </c>
      <c r="D37" s="41">
        <v>3</v>
      </c>
      <c r="E37" s="42"/>
      <c r="F37" s="42">
        <v>4</v>
      </c>
      <c r="G37" s="42">
        <v>5</v>
      </c>
    </row>
    <row r="38" spans="2:7" ht="15.75" customHeight="1" outlineLevel="1">
      <c r="B38" s="13">
        <v>1</v>
      </c>
      <c r="C38" s="25" t="s">
        <v>130</v>
      </c>
      <c r="D38" s="26"/>
      <c r="E38" s="30"/>
      <c r="F38" s="30"/>
      <c r="G38" s="264">
        <v>195500</v>
      </c>
    </row>
    <row r="39" spans="2:7" ht="15.75" customHeight="1" outlineLevel="1">
      <c r="B39" s="13">
        <v>2</v>
      </c>
      <c r="C39" s="53" t="s">
        <v>131</v>
      </c>
      <c r="D39" s="139"/>
      <c r="E39" s="30"/>
      <c r="F39" s="30"/>
      <c r="G39" s="264">
        <v>42386</v>
      </c>
    </row>
    <row r="40" spans="2:7" ht="15.75" customHeight="1">
      <c r="B40" s="13"/>
      <c r="C40" s="34" t="s">
        <v>41</v>
      </c>
      <c r="D40" s="36"/>
      <c r="E40" s="30"/>
      <c r="F40" s="30"/>
      <c r="G40" s="78">
        <f>SUM(G38:G39)</f>
        <v>237886</v>
      </c>
    </row>
    <row r="41" spans="2:4" ht="15.75" customHeight="1">
      <c r="B41" s="14"/>
      <c r="C41" s="15"/>
      <c r="D41" s="8"/>
    </row>
    <row r="42" spans="2:7" ht="31.5" customHeight="1">
      <c r="B42" s="246" t="s">
        <v>226</v>
      </c>
      <c r="C42" s="246"/>
      <c r="D42" s="246"/>
      <c r="E42" s="246"/>
      <c r="F42" s="246"/>
      <c r="G42" s="246"/>
    </row>
    <row r="43" spans="2:4" ht="15.75" customHeight="1">
      <c r="B43" s="12"/>
      <c r="C43" s="12"/>
      <c r="D43" s="12"/>
    </row>
    <row r="44" spans="2:4" ht="32.25" customHeight="1">
      <c r="B44" s="10" t="s">
        <v>28</v>
      </c>
      <c r="C44" s="11" t="s">
        <v>29</v>
      </c>
      <c r="D44" s="11" t="s">
        <v>30</v>
      </c>
    </row>
    <row r="45" spans="2:6" ht="15.75" customHeight="1">
      <c r="B45" s="9">
        <v>1</v>
      </c>
      <c r="C45" s="9">
        <v>2</v>
      </c>
      <c r="D45" s="9">
        <v>4</v>
      </c>
      <c r="E45" s="243"/>
      <c r="F45" s="244"/>
    </row>
    <row r="46" spans="2:9" ht="24.75" customHeight="1">
      <c r="B46" s="13">
        <v>1</v>
      </c>
      <c r="C46" s="25" t="s">
        <v>118</v>
      </c>
      <c r="D46" s="26"/>
      <c r="F46" s="245"/>
      <c r="G46" s="245"/>
      <c r="I46" s="54"/>
    </row>
    <row r="47" spans="2:9" ht="15.75" customHeight="1">
      <c r="B47" s="13">
        <v>2</v>
      </c>
      <c r="C47" s="25" t="s">
        <v>133</v>
      </c>
      <c r="D47" s="263">
        <v>2597</v>
      </c>
      <c r="F47" s="125"/>
      <c r="G47" s="125"/>
      <c r="I47" s="54"/>
    </row>
    <row r="48" spans="2:4" ht="15.75" customHeight="1">
      <c r="B48" s="13"/>
      <c r="C48" s="25"/>
      <c r="D48" s="37"/>
    </row>
    <row r="49" spans="2:6" ht="15.75" customHeight="1">
      <c r="B49" s="13"/>
      <c r="C49" s="34" t="s">
        <v>1</v>
      </c>
      <c r="D49" s="36">
        <f>D46+D47</f>
        <v>2597</v>
      </c>
      <c r="F49" s="54"/>
    </row>
    <row r="50" spans="2:4" ht="12.75">
      <c r="B50" s="14"/>
      <c r="C50" s="15"/>
      <c r="D50" s="8"/>
    </row>
    <row r="51" spans="2:4" ht="12.75">
      <c r="B51" s="14"/>
      <c r="C51" s="15"/>
      <c r="D51" s="8"/>
    </row>
    <row r="52" spans="2:4" ht="12.75">
      <c r="B52" s="240" t="s">
        <v>248</v>
      </c>
      <c r="C52" s="240"/>
      <c r="D52" s="56">
        <f>D29+D28+D27+D18+D17+D16+G40+D49</f>
        <v>1329588</v>
      </c>
    </row>
    <row r="53" spans="2:10" ht="12.75">
      <c r="B53" s="14"/>
      <c r="C53" s="15"/>
      <c r="D53" s="8"/>
      <c r="J53" s="54"/>
    </row>
    <row r="54" spans="2:4" ht="12.75">
      <c r="B54" s="7" t="s">
        <v>42</v>
      </c>
      <c r="D54" s="7" t="s">
        <v>0</v>
      </c>
    </row>
    <row r="56" spans="2:4" ht="12.75">
      <c r="B56" s="7" t="s">
        <v>43</v>
      </c>
      <c r="D56" s="7" t="s">
        <v>25</v>
      </c>
    </row>
    <row r="59" ht="12.75">
      <c r="I59" s="54"/>
    </row>
    <row r="60" ht="12" customHeight="1">
      <c r="I60" s="54"/>
    </row>
  </sheetData>
  <sheetProtection/>
  <mergeCells count="27">
    <mergeCell ref="E45:F45"/>
    <mergeCell ref="D25:E25"/>
    <mergeCell ref="D26:E26"/>
    <mergeCell ref="D27:E27"/>
    <mergeCell ref="B52:C52"/>
    <mergeCell ref="D28:E28"/>
    <mergeCell ref="D29:E29"/>
    <mergeCell ref="D30:E30"/>
    <mergeCell ref="D31:E31"/>
    <mergeCell ref="B34:F34"/>
    <mergeCell ref="B42:G42"/>
    <mergeCell ref="D16:E16"/>
    <mergeCell ref="D17:E17"/>
    <mergeCell ref="D18:E18"/>
    <mergeCell ref="B21:G21"/>
    <mergeCell ref="D23:E23"/>
    <mergeCell ref="D24:E24"/>
    <mergeCell ref="F46:G46"/>
    <mergeCell ref="D1:G1"/>
    <mergeCell ref="D2:G2"/>
    <mergeCell ref="B7:D7"/>
    <mergeCell ref="B8:E8"/>
    <mergeCell ref="B10:D10"/>
    <mergeCell ref="D12:E12"/>
    <mergeCell ref="D13:E13"/>
    <mergeCell ref="D14:E14"/>
    <mergeCell ref="D15:E15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O119"/>
  <sheetViews>
    <sheetView showGridLines="0" workbookViewId="0" topLeftCell="A26">
      <selection activeCell="B112" sqref="B112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4" ht="12.75">
      <c r="B7" s="244" t="s">
        <v>26</v>
      </c>
      <c r="C7" s="244"/>
      <c r="D7" s="244"/>
    </row>
    <row r="8" spans="2:5" ht="33" customHeight="1">
      <c r="B8" s="254" t="s">
        <v>240</v>
      </c>
      <c r="C8" s="254"/>
      <c r="D8" s="254"/>
      <c r="E8" s="254"/>
    </row>
    <row r="9" ht="6.75" customHeight="1"/>
    <row r="10" spans="2:4" ht="12.75">
      <c r="B10" s="253" t="s">
        <v>27</v>
      </c>
      <c r="C10" s="253"/>
      <c r="D10" s="253"/>
    </row>
    <row r="11" ht="13.5" customHeight="1"/>
    <row r="12" spans="2:5" ht="23.25" customHeight="1">
      <c r="B12" s="10" t="s">
        <v>28</v>
      </c>
      <c r="C12" s="11" t="s">
        <v>29</v>
      </c>
      <c r="D12" s="242" t="s">
        <v>30</v>
      </c>
      <c r="E12" s="242"/>
    </row>
    <row r="13" spans="2:5" ht="12.75">
      <c r="B13" s="13">
        <v>1</v>
      </c>
      <c r="C13" s="9">
        <v>2</v>
      </c>
      <c r="D13" s="241">
        <v>3</v>
      </c>
      <c r="E13" s="241"/>
    </row>
    <row r="14" spans="2:12" ht="12.75" customHeight="1">
      <c r="B14" s="13">
        <v>1</v>
      </c>
      <c r="C14" s="9" t="s">
        <v>126</v>
      </c>
      <c r="D14" s="252"/>
      <c r="E14" s="252"/>
      <c r="L14" s="54"/>
    </row>
    <row r="15" spans="2:12" ht="12.75" customHeight="1">
      <c r="B15" s="13"/>
      <c r="C15" s="28" t="s">
        <v>127</v>
      </c>
      <c r="D15" s="249"/>
      <c r="E15" s="249"/>
      <c r="L15" s="54"/>
    </row>
    <row r="16" spans="2:12" ht="12.75" customHeight="1">
      <c r="B16" s="13"/>
      <c r="C16" s="25" t="s">
        <v>128</v>
      </c>
      <c r="D16" s="250"/>
      <c r="E16" s="251"/>
      <c r="L16" s="54"/>
    </row>
    <row r="17" spans="2:12" ht="12.75" customHeight="1">
      <c r="B17" s="13"/>
      <c r="C17" s="25" t="s">
        <v>63</v>
      </c>
      <c r="D17" s="250"/>
      <c r="E17" s="251"/>
      <c r="L17" s="54"/>
    </row>
    <row r="18" spans="2:9" ht="12.75" customHeight="1">
      <c r="B18" s="13"/>
      <c r="C18" s="25" t="s">
        <v>32</v>
      </c>
      <c r="D18" s="262">
        <v>57750</v>
      </c>
      <c r="E18" s="262"/>
      <c r="I18" s="54"/>
    </row>
    <row r="20" spans="2:4" ht="12.75">
      <c r="B20" s="12"/>
      <c r="C20" s="12"/>
      <c r="D20" s="12"/>
    </row>
    <row r="21" spans="2:7" ht="12.75" customHeight="1">
      <c r="B21" s="246" t="s">
        <v>120</v>
      </c>
      <c r="C21" s="246"/>
      <c r="D21" s="246"/>
      <c r="E21" s="246"/>
      <c r="F21" s="246"/>
      <c r="G21" s="246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42" t="s">
        <v>30</v>
      </c>
      <c r="E23" s="242"/>
    </row>
    <row r="24" spans="2:5" ht="12.75">
      <c r="B24" s="11">
        <v>1</v>
      </c>
      <c r="C24" s="11">
        <v>2</v>
      </c>
      <c r="D24" s="242">
        <v>3</v>
      </c>
      <c r="E24" s="242"/>
    </row>
    <row r="25" spans="2:6" ht="18" customHeight="1">
      <c r="B25" s="13">
        <v>1</v>
      </c>
      <c r="C25" s="25" t="s">
        <v>33</v>
      </c>
      <c r="D25" s="249"/>
      <c r="E25" s="249"/>
      <c r="F25" s="19"/>
    </row>
    <row r="26" spans="2:6" ht="12.75" customHeight="1">
      <c r="B26" s="13"/>
      <c r="C26" s="28" t="s">
        <v>127</v>
      </c>
      <c r="D26" s="249"/>
      <c r="E26" s="249"/>
      <c r="F26" s="19"/>
    </row>
    <row r="27" spans="2:6" ht="12.75" customHeight="1">
      <c r="B27" s="13"/>
      <c r="C27" s="25" t="s">
        <v>128</v>
      </c>
      <c r="D27" s="249"/>
      <c r="E27" s="249"/>
      <c r="F27" s="19"/>
    </row>
    <row r="28" spans="2:6" ht="12.75" customHeight="1">
      <c r="B28" s="13"/>
      <c r="C28" s="25" t="s">
        <v>63</v>
      </c>
      <c r="D28" s="249"/>
      <c r="E28" s="249"/>
      <c r="F28" s="19"/>
    </row>
    <row r="29" spans="2:6" ht="12.75" customHeight="1">
      <c r="B29" s="13"/>
      <c r="C29" s="25" t="s">
        <v>32</v>
      </c>
      <c r="D29" s="262">
        <v>17441</v>
      </c>
      <c r="E29" s="262"/>
      <c r="F29" s="19"/>
    </row>
    <row r="30" spans="2:6" ht="12.75" customHeight="1" hidden="1">
      <c r="B30" s="13"/>
      <c r="C30" s="25" t="s">
        <v>35</v>
      </c>
      <c r="D30" s="241">
        <v>24905</v>
      </c>
      <c r="E30" s="241"/>
      <c r="F30" s="19"/>
    </row>
    <row r="31" spans="2:5" ht="12.75" customHeight="1" hidden="1">
      <c r="B31" s="13"/>
      <c r="C31" s="25" t="s">
        <v>36</v>
      </c>
      <c r="D31" s="241">
        <v>217722</v>
      </c>
      <c r="E31" s="241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>
      <c r="B34" s="253" t="s">
        <v>134</v>
      </c>
      <c r="C34" s="253"/>
      <c r="D34" s="253"/>
      <c r="E34" s="253"/>
      <c r="F34" s="253"/>
    </row>
    <row r="36" spans="2:7" ht="49.5" customHeight="1">
      <c r="B36" s="10" t="s">
        <v>28</v>
      </c>
      <c r="C36" s="33" t="s">
        <v>29</v>
      </c>
      <c r="D36" s="11" t="s">
        <v>50</v>
      </c>
      <c r="E36" s="20" t="s">
        <v>53</v>
      </c>
      <c r="F36" s="11" t="s">
        <v>51</v>
      </c>
      <c r="G36" s="10" t="s">
        <v>52</v>
      </c>
    </row>
    <row r="37" spans="2:7" ht="13.5" customHeight="1">
      <c r="B37" s="9">
        <v>1</v>
      </c>
      <c r="C37" s="28">
        <v>2</v>
      </c>
      <c r="D37" s="9">
        <v>3</v>
      </c>
      <c r="E37" s="20"/>
      <c r="F37" s="30">
        <v>4</v>
      </c>
      <c r="G37" s="30">
        <v>5</v>
      </c>
    </row>
    <row r="38" spans="2:7" ht="45" customHeight="1">
      <c r="B38" s="58">
        <v>1</v>
      </c>
      <c r="C38" s="59" t="s">
        <v>37</v>
      </c>
      <c r="D38" s="60"/>
      <c r="E38" s="20"/>
      <c r="F38" s="60"/>
      <c r="G38" s="76">
        <f>G39</f>
        <v>13263</v>
      </c>
    </row>
    <row r="39" spans="2:7" ht="12.75" customHeight="1">
      <c r="B39" s="20"/>
      <c r="C39" s="35" t="s">
        <v>48</v>
      </c>
      <c r="D39" s="30">
        <v>1105.25</v>
      </c>
      <c r="E39" s="30">
        <v>1</v>
      </c>
      <c r="F39" s="30">
        <v>12</v>
      </c>
      <c r="G39" s="264">
        <v>13263</v>
      </c>
    </row>
    <row r="40" spans="2:11" ht="12.75" customHeight="1" hidden="1">
      <c r="B40" s="20"/>
      <c r="C40" s="35" t="s">
        <v>49</v>
      </c>
      <c r="D40" s="30">
        <v>0.56</v>
      </c>
      <c r="E40" s="30">
        <v>104.7</v>
      </c>
      <c r="F40" s="30">
        <v>1466</v>
      </c>
      <c r="G40" s="77">
        <v>860</v>
      </c>
      <c r="J40" s="7">
        <f>G38-G39</f>
        <v>0</v>
      </c>
      <c r="K40" s="7">
        <f>J40/(D40*E40/100)</f>
        <v>0</v>
      </c>
    </row>
    <row r="41" spans="2:7" ht="23.25" customHeight="1">
      <c r="B41" s="58">
        <v>2</v>
      </c>
      <c r="C41" s="59" t="s">
        <v>38</v>
      </c>
      <c r="D41" s="60"/>
      <c r="E41" s="60"/>
      <c r="F41" s="60"/>
      <c r="G41" s="76"/>
    </row>
    <row r="42" spans="2:7" ht="12.75">
      <c r="B42" s="20">
        <v>3</v>
      </c>
      <c r="C42" s="35" t="s">
        <v>116</v>
      </c>
      <c r="D42" s="30"/>
      <c r="E42" s="30"/>
      <c r="F42" s="30"/>
      <c r="G42" s="77"/>
    </row>
    <row r="43" spans="2:7" ht="12.75">
      <c r="B43" s="21"/>
      <c r="C43" s="39" t="s">
        <v>1</v>
      </c>
      <c r="D43" s="31"/>
      <c r="E43" s="20"/>
      <c r="F43" s="30"/>
      <c r="G43" s="78">
        <f>G38+G41+G42</f>
        <v>13263</v>
      </c>
    </row>
    <row r="45" spans="2:15" ht="12.75">
      <c r="B45" s="253" t="s">
        <v>135</v>
      </c>
      <c r="C45" s="253"/>
      <c r="D45" s="253"/>
      <c r="E45" s="253"/>
      <c r="F45" s="253"/>
      <c r="G45" s="253"/>
      <c r="O45" s="44"/>
    </row>
    <row r="46" ht="12.75" customHeight="1"/>
    <row r="47" spans="2:7" ht="47.25" customHeight="1">
      <c r="B47" s="10" t="s">
        <v>28</v>
      </c>
      <c r="C47" s="33" t="s">
        <v>29</v>
      </c>
      <c r="D47" s="11" t="s">
        <v>39</v>
      </c>
      <c r="E47" s="45" t="s">
        <v>53</v>
      </c>
      <c r="F47" s="11" t="s">
        <v>40</v>
      </c>
      <c r="G47" s="11" t="s">
        <v>54</v>
      </c>
    </row>
    <row r="48" spans="2:7" s="43" customFormat="1" ht="17.25" customHeight="1">
      <c r="B48" s="41">
        <v>1</v>
      </c>
      <c r="C48" s="40">
        <v>2</v>
      </c>
      <c r="D48" s="41">
        <v>3</v>
      </c>
      <c r="E48" s="42">
        <v>4</v>
      </c>
      <c r="F48" s="42">
        <v>5</v>
      </c>
      <c r="G48" s="42">
        <v>6</v>
      </c>
    </row>
    <row r="49" spans="2:10" ht="12.75">
      <c r="B49" s="13">
        <v>1</v>
      </c>
      <c r="C49" s="55" t="s">
        <v>136</v>
      </c>
      <c r="D49" s="46">
        <v>9.13082</v>
      </c>
      <c r="E49" s="47">
        <v>1</v>
      </c>
      <c r="F49" s="46">
        <v>44725</v>
      </c>
      <c r="G49" s="267">
        <v>408378</v>
      </c>
      <c r="H49" s="54"/>
      <c r="J49" s="54"/>
    </row>
    <row r="50" spans="2:10" ht="85.5" customHeight="1">
      <c r="B50" s="13">
        <v>2</v>
      </c>
      <c r="C50" s="44" t="s">
        <v>46</v>
      </c>
      <c r="D50" s="47">
        <v>12.395</v>
      </c>
      <c r="E50" s="47">
        <v>1</v>
      </c>
      <c r="F50" s="42">
        <v>15106</v>
      </c>
      <c r="G50" s="268">
        <v>187220</v>
      </c>
      <c r="H50" s="54"/>
      <c r="J50" s="54"/>
    </row>
    <row r="51" spans="2:10" ht="27.75" customHeight="1">
      <c r="B51" s="149">
        <v>3</v>
      </c>
      <c r="C51" s="27" t="s">
        <v>44</v>
      </c>
      <c r="D51" s="48">
        <v>55.85</v>
      </c>
      <c r="E51" s="42">
        <v>1</v>
      </c>
      <c r="F51" s="42">
        <v>70</v>
      </c>
      <c r="G51" s="268">
        <v>3910</v>
      </c>
      <c r="H51" s="54"/>
      <c r="J51" s="54"/>
    </row>
    <row r="52" spans="2:10" ht="12.75" customHeight="1">
      <c r="B52" s="149">
        <v>4</v>
      </c>
      <c r="C52" s="150" t="s">
        <v>20</v>
      </c>
      <c r="D52" s="48"/>
      <c r="E52" s="42"/>
      <c r="F52" s="129"/>
      <c r="G52" s="268">
        <v>1941</v>
      </c>
      <c r="H52" s="54"/>
      <c r="J52" s="54"/>
    </row>
    <row r="53" spans="2:10" ht="12.75" customHeight="1">
      <c r="B53" s="149">
        <v>5</v>
      </c>
      <c r="C53" s="150" t="s">
        <v>111</v>
      </c>
      <c r="D53" s="48">
        <v>202.08</v>
      </c>
      <c r="E53" s="42">
        <v>1</v>
      </c>
      <c r="F53" s="42">
        <v>12</v>
      </c>
      <c r="G53" s="268">
        <v>2425</v>
      </c>
      <c r="H53" s="54"/>
      <c r="J53" s="54"/>
    </row>
    <row r="54" spans="2:7" ht="12.75">
      <c r="B54" s="13"/>
      <c r="C54" s="39" t="s">
        <v>1</v>
      </c>
      <c r="D54" s="49"/>
      <c r="E54" s="42"/>
      <c r="F54" s="42"/>
      <c r="G54" s="79">
        <f>G49+G50+G51+G52+G53</f>
        <v>603874</v>
      </c>
    </row>
    <row r="56" spans="2:7" ht="12.75" customHeight="1">
      <c r="B56" s="246" t="s">
        <v>137</v>
      </c>
      <c r="C56" s="246"/>
      <c r="D56" s="246"/>
      <c r="E56" s="246"/>
      <c r="F56" s="246"/>
      <c r="G56" s="246"/>
    </row>
    <row r="57" spans="2:4" ht="12.75">
      <c r="B57" s="12"/>
      <c r="C57" s="12"/>
      <c r="D57" s="12"/>
    </row>
    <row r="58" spans="2:7" ht="62.25" customHeight="1">
      <c r="B58" s="10" t="s">
        <v>28</v>
      </c>
      <c r="C58" s="11" t="s">
        <v>29</v>
      </c>
      <c r="D58" s="11" t="s">
        <v>55</v>
      </c>
      <c r="E58" s="45" t="s">
        <v>53</v>
      </c>
      <c r="F58" s="11" t="s">
        <v>40</v>
      </c>
      <c r="G58" s="11" t="s">
        <v>56</v>
      </c>
    </row>
    <row r="59" spans="2:7" s="50" customFormat="1" ht="12.75" customHeight="1">
      <c r="B59" s="41">
        <v>1</v>
      </c>
      <c r="C59" s="41">
        <v>2</v>
      </c>
      <c r="D59" s="41">
        <v>3</v>
      </c>
      <c r="E59" s="45"/>
      <c r="F59" s="42">
        <v>4</v>
      </c>
      <c r="G59" s="42">
        <v>5</v>
      </c>
    </row>
    <row r="60" spans="2:7" ht="12.75" customHeight="1" outlineLevel="1">
      <c r="B60" s="13">
        <v>1</v>
      </c>
      <c r="C60" s="53" t="s">
        <v>74</v>
      </c>
      <c r="D60" s="139">
        <v>1250</v>
      </c>
      <c r="E60" s="45">
        <v>1.049</v>
      </c>
      <c r="F60" s="30">
        <v>12</v>
      </c>
      <c r="G60" s="268">
        <f>F60*E60*D60</f>
        <v>15734.999999999998</v>
      </c>
    </row>
    <row r="61" spans="2:7" ht="14.25" customHeight="1" outlineLevel="1">
      <c r="B61" s="13">
        <v>2</v>
      </c>
      <c r="C61" s="53" t="s">
        <v>251</v>
      </c>
      <c r="D61" s="139">
        <v>10544</v>
      </c>
      <c r="E61" s="45">
        <v>1</v>
      </c>
      <c r="F61" s="30">
        <v>1</v>
      </c>
      <c r="G61" s="268">
        <f aca="true" t="shared" si="0" ref="G61:G67">F61*E61*D61</f>
        <v>10544</v>
      </c>
    </row>
    <row r="62" spans="2:7" ht="14.25" customHeight="1" outlineLevel="1">
      <c r="B62" s="13">
        <v>3</v>
      </c>
      <c r="C62" s="53" t="s">
        <v>138</v>
      </c>
      <c r="D62" s="139">
        <v>19915</v>
      </c>
      <c r="E62" s="45">
        <v>1</v>
      </c>
      <c r="F62" s="30">
        <v>1</v>
      </c>
      <c r="G62" s="268">
        <f t="shared" si="0"/>
        <v>19915</v>
      </c>
    </row>
    <row r="63" spans="2:7" ht="14.25" customHeight="1" outlineLevel="1">
      <c r="B63" s="13">
        <v>4</v>
      </c>
      <c r="C63" s="53" t="s">
        <v>139</v>
      </c>
      <c r="D63" s="139">
        <v>43556</v>
      </c>
      <c r="E63" s="45">
        <v>1</v>
      </c>
      <c r="F63" s="30">
        <v>1</v>
      </c>
      <c r="G63" s="268">
        <f t="shared" si="0"/>
        <v>43556</v>
      </c>
    </row>
    <row r="64" spans="2:7" ht="14.25" customHeight="1" outlineLevel="1">
      <c r="B64" s="13">
        <v>5</v>
      </c>
      <c r="C64" s="53" t="s">
        <v>140</v>
      </c>
      <c r="D64" s="139">
        <v>3500</v>
      </c>
      <c r="E64" s="45">
        <v>1</v>
      </c>
      <c r="F64" s="30">
        <v>1</v>
      </c>
      <c r="G64" s="268">
        <f t="shared" si="0"/>
        <v>3500</v>
      </c>
    </row>
    <row r="65" spans="2:7" ht="14.25" customHeight="1" outlineLevel="1">
      <c r="B65" s="13">
        <v>6</v>
      </c>
      <c r="C65" s="53" t="s">
        <v>229</v>
      </c>
      <c r="D65" s="139">
        <v>4133</v>
      </c>
      <c r="E65" s="45">
        <v>1</v>
      </c>
      <c r="F65" s="30">
        <v>1</v>
      </c>
      <c r="G65" s="268">
        <f t="shared" si="0"/>
        <v>4133</v>
      </c>
    </row>
    <row r="66" spans="2:7" ht="14.25" customHeight="1" outlineLevel="1">
      <c r="B66" s="13">
        <v>7</v>
      </c>
      <c r="C66" s="53" t="s">
        <v>230</v>
      </c>
      <c r="D66" s="139">
        <v>1500</v>
      </c>
      <c r="E66" s="45">
        <v>1</v>
      </c>
      <c r="F66" s="30">
        <v>1</v>
      </c>
      <c r="G66" s="268">
        <f t="shared" si="0"/>
        <v>1500</v>
      </c>
    </row>
    <row r="67" spans="2:7" ht="14.25" customHeight="1" outlineLevel="1">
      <c r="B67" s="13">
        <v>8</v>
      </c>
      <c r="C67" s="53" t="s">
        <v>250</v>
      </c>
      <c r="D67" s="139">
        <v>3000</v>
      </c>
      <c r="E67" s="45">
        <v>1.049</v>
      </c>
      <c r="F67" s="30">
        <v>1</v>
      </c>
      <c r="G67" s="268">
        <f t="shared" si="0"/>
        <v>3147</v>
      </c>
    </row>
    <row r="68" spans="2:7" ht="14.25" customHeight="1" outlineLevel="1">
      <c r="B68" s="13">
        <v>9</v>
      </c>
      <c r="C68" s="53" t="s">
        <v>252</v>
      </c>
      <c r="D68" s="139">
        <v>840</v>
      </c>
      <c r="E68" s="45">
        <v>1.049</v>
      </c>
      <c r="F68" s="30">
        <v>12</v>
      </c>
      <c r="G68" s="268">
        <f>F68*E68*D68+0.08</f>
        <v>10574</v>
      </c>
    </row>
    <row r="69" spans="2:9" ht="12.75" customHeight="1">
      <c r="B69" s="13"/>
      <c r="C69" s="32" t="s">
        <v>41</v>
      </c>
      <c r="D69" s="36"/>
      <c r="E69" s="45"/>
      <c r="F69" s="20"/>
      <c r="G69" s="79">
        <f>SUM(G60:G68)</f>
        <v>112604</v>
      </c>
      <c r="H69" s="142"/>
      <c r="I69" s="54"/>
    </row>
    <row r="70" ht="12" customHeight="1"/>
    <row r="71" spans="2:6" ht="12.75" customHeight="1">
      <c r="B71" s="246" t="s">
        <v>142</v>
      </c>
      <c r="C71" s="246"/>
      <c r="D71" s="246"/>
      <c r="E71" s="246"/>
      <c r="F71" s="246"/>
    </row>
    <row r="72" spans="2:4" ht="12.75">
      <c r="B72" s="12"/>
      <c r="C72" s="12"/>
      <c r="D72" s="12"/>
    </row>
    <row r="73" spans="2:7" ht="47.25" customHeight="1">
      <c r="B73" s="10" t="s">
        <v>28</v>
      </c>
      <c r="C73" s="11" t="s">
        <v>29</v>
      </c>
      <c r="D73" s="11" t="s">
        <v>55</v>
      </c>
      <c r="E73" s="20" t="s">
        <v>53</v>
      </c>
      <c r="F73" s="11" t="s">
        <v>40</v>
      </c>
      <c r="G73" s="11" t="s">
        <v>56</v>
      </c>
    </row>
    <row r="74" spans="2:7" s="43" customFormat="1" ht="12">
      <c r="B74" s="41">
        <v>1</v>
      </c>
      <c r="C74" s="41">
        <v>2</v>
      </c>
      <c r="D74" s="41">
        <v>3</v>
      </c>
      <c r="E74" s="42"/>
      <c r="F74" s="42">
        <v>4</v>
      </c>
      <c r="G74" s="42">
        <v>5</v>
      </c>
    </row>
    <row r="75" spans="2:7" ht="12.75" customHeight="1" outlineLevel="1">
      <c r="B75" s="13">
        <v>1</v>
      </c>
      <c r="C75" s="25" t="s">
        <v>60</v>
      </c>
      <c r="D75" s="26"/>
      <c r="E75" s="30"/>
      <c r="F75" s="30"/>
      <c r="G75" s="264">
        <v>6291</v>
      </c>
    </row>
    <row r="76" spans="2:7" ht="24" customHeight="1" outlineLevel="1">
      <c r="B76" s="13">
        <v>2</v>
      </c>
      <c r="C76" s="53" t="s">
        <v>112</v>
      </c>
      <c r="D76" s="139"/>
      <c r="E76" s="30"/>
      <c r="F76" s="30"/>
      <c r="G76" s="264">
        <v>10901</v>
      </c>
    </row>
    <row r="77" spans="2:7" ht="12.75">
      <c r="B77" s="13">
        <v>3</v>
      </c>
      <c r="C77" s="25" t="s">
        <v>231</v>
      </c>
      <c r="D77" s="26"/>
      <c r="E77" s="30"/>
      <c r="F77" s="30"/>
      <c r="G77" s="264">
        <v>33128</v>
      </c>
    </row>
    <row r="78" spans="2:7" ht="12.75">
      <c r="B78" s="13">
        <v>4</v>
      </c>
      <c r="C78" s="25" t="s">
        <v>254</v>
      </c>
      <c r="D78" s="26"/>
      <c r="E78" s="30"/>
      <c r="F78" s="30"/>
      <c r="G78" s="264">
        <v>3600</v>
      </c>
    </row>
    <row r="79" spans="2:7" ht="12.75">
      <c r="B79" s="13">
        <v>5</v>
      </c>
      <c r="C79" s="25" t="s">
        <v>141</v>
      </c>
      <c r="D79" s="26"/>
      <c r="E79" s="30"/>
      <c r="F79" s="30"/>
      <c r="G79" s="264">
        <v>39233</v>
      </c>
    </row>
    <row r="80" spans="2:7" ht="12.75">
      <c r="B80" s="13">
        <v>6</v>
      </c>
      <c r="C80" s="25" t="s">
        <v>253</v>
      </c>
      <c r="D80" s="26"/>
      <c r="E80" s="30"/>
      <c r="F80" s="30"/>
      <c r="G80" s="264">
        <v>7500</v>
      </c>
    </row>
    <row r="81" spans="2:8" ht="12.75" customHeight="1">
      <c r="B81" s="13"/>
      <c r="C81" s="34" t="s">
        <v>41</v>
      </c>
      <c r="D81" s="36"/>
      <c r="E81" s="30"/>
      <c r="F81" s="30"/>
      <c r="G81" s="78">
        <f>SUM(G75:G80)</f>
        <v>100653</v>
      </c>
      <c r="H81" s="142"/>
    </row>
    <row r="83" spans="2:6" ht="12.75" customHeight="1">
      <c r="B83" s="246" t="s">
        <v>232</v>
      </c>
      <c r="C83" s="246"/>
      <c r="D83" s="246"/>
      <c r="E83" s="246"/>
      <c r="F83" s="246"/>
    </row>
    <row r="84" spans="2:4" ht="12.75">
      <c r="B84" s="12"/>
      <c r="C84" s="12"/>
      <c r="D84" s="12"/>
    </row>
    <row r="85" spans="2:7" ht="47.25" customHeight="1">
      <c r="B85" s="10" t="s">
        <v>28</v>
      </c>
      <c r="C85" s="11" t="s">
        <v>29</v>
      </c>
      <c r="D85" s="11" t="s">
        <v>55</v>
      </c>
      <c r="E85" s="20" t="s">
        <v>53</v>
      </c>
      <c r="F85" s="11" t="s">
        <v>40</v>
      </c>
      <c r="G85" s="11" t="s">
        <v>56</v>
      </c>
    </row>
    <row r="86" spans="2:7" s="43" customFormat="1" ht="12">
      <c r="B86" s="41">
        <v>1</v>
      </c>
      <c r="C86" s="41">
        <v>2</v>
      </c>
      <c r="D86" s="41">
        <v>3</v>
      </c>
      <c r="E86" s="42"/>
      <c r="F86" s="42">
        <v>4</v>
      </c>
      <c r="G86" s="42">
        <v>5</v>
      </c>
    </row>
    <row r="87" spans="2:7" ht="12.75" customHeight="1" outlineLevel="1">
      <c r="B87" s="13">
        <v>1</v>
      </c>
      <c r="C87" s="25" t="s">
        <v>233</v>
      </c>
      <c r="D87" s="26"/>
      <c r="E87" s="30"/>
      <c r="F87" s="30"/>
      <c r="G87" s="264">
        <v>4929</v>
      </c>
    </row>
    <row r="88" spans="2:7" ht="12.75" customHeight="1">
      <c r="B88" s="13"/>
      <c r="C88" s="34" t="s">
        <v>41</v>
      </c>
      <c r="D88" s="36"/>
      <c r="E88" s="30"/>
      <c r="F88" s="30"/>
      <c r="G88" s="78">
        <f>SUM(G87:G87)</f>
        <v>4929</v>
      </c>
    </row>
    <row r="89" spans="2:4" ht="12.75">
      <c r="B89" s="14"/>
      <c r="C89" s="15"/>
      <c r="D89" s="8"/>
    </row>
    <row r="90" spans="2:7" ht="12.75">
      <c r="B90" s="246" t="s">
        <v>143</v>
      </c>
      <c r="C90" s="246"/>
      <c r="D90" s="246"/>
      <c r="E90" s="246"/>
      <c r="F90" s="246"/>
      <c r="G90" s="246"/>
    </row>
    <row r="91" ht="13.5" customHeight="1"/>
    <row r="92" spans="2:5" ht="23.25" customHeight="1">
      <c r="B92" s="10" t="s">
        <v>28</v>
      </c>
      <c r="C92" s="11" t="s">
        <v>29</v>
      </c>
      <c r="D92" s="242" t="s">
        <v>30</v>
      </c>
      <c r="E92" s="242"/>
    </row>
    <row r="93" spans="2:5" ht="12.75">
      <c r="B93" s="13">
        <v>1</v>
      </c>
      <c r="C93" s="9">
        <v>2</v>
      </c>
      <c r="D93" s="241">
        <v>3</v>
      </c>
      <c r="E93" s="241"/>
    </row>
    <row r="94" spans="2:12" ht="27" customHeight="1">
      <c r="B94" s="13">
        <v>1</v>
      </c>
      <c r="C94" s="140" t="s">
        <v>144</v>
      </c>
      <c r="D94" s="262">
        <v>224200</v>
      </c>
      <c r="E94" s="262"/>
      <c r="L94" s="54"/>
    </row>
    <row r="95" spans="2:12" ht="12.75">
      <c r="B95" s="13"/>
      <c r="C95" s="140"/>
      <c r="D95" s="249"/>
      <c r="E95" s="249"/>
      <c r="L95" s="54"/>
    </row>
    <row r="96" spans="2:9" ht="12.75">
      <c r="B96" s="20"/>
      <c r="C96" s="52" t="s">
        <v>41</v>
      </c>
      <c r="D96" s="247">
        <f>D94+D95</f>
        <v>224200</v>
      </c>
      <c r="E96" s="248"/>
      <c r="I96" s="54"/>
    </row>
    <row r="98" spans="2:4" ht="12.75">
      <c r="B98" s="14"/>
      <c r="C98" s="15"/>
      <c r="D98" s="8"/>
    </row>
    <row r="99" spans="2:4" ht="12.75">
      <c r="B99" s="14"/>
      <c r="C99" s="15"/>
      <c r="D99" s="8"/>
    </row>
    <row r="100" spans="2:7" ht="27.75" customHeight="1">
      <c r="B100" s="246" t="s">
        <v>234</v>
      </c>
      <c r="C100" s="246"/>
      <c r="D100" s="246"/>
      <c r="E100" s="246"/>
      <c r="F100" s="246"/>
      <c r="G100" s="246"/>
    </row>
    <row r="101" spans="2:4" ht="12.75">
      <c r="B101" s="12"/>
      <c r="C101" s="12"/>
      <c r="D101" s="12"/>
    </row>
    <row r="102" spans="2:4" ht="40.5" customHeight="1">
      <c r="B102" s="10" t="s">
        <v>28</v>
      </c>
      <c r="C102" s="11" t="s">
        <v>29</v>
      </c>
      <c r="D102" s="11" t="s">
        <v>30</v>
      </c>
    </row>
    <row r="103" spans="2:6" ht="12.75">
      <c r="B103" s="9">
        <v>1</v>
      </c>
      <c r="C103" s="9">
        <v>2</v>
      </c>
      <c r="D103" s="9">
        <v>4</v>
      </c>
      <c r="E103" s="243"/>
      <c r="F103" s="244"/>
    </row>
    <row r="104" spans="2:9" ht="24.75" customHeight="1">
      <c r="B104" s="13">
        <v>1</v>
      </c>
      <c r="C104" s="25" t="s">
        <v>118</v>
      </c>
      <c r="D104" s="263">
        <v>5000</v>
      </c>
      <c r="F104" s="245"/>
      <c r="G104" s="245"/>
      <c r="I104" s="54"/>
    </row>
    <row r="105" spans="2:9" ht="28.5" customHeight="1">
      <c r="B105" s="13">
        <v>2</v>
      </c>
      <c r="C105" s="25" t="s">
        <v>145</v>
      </c>
      <c r="D105" s="263">
        <v>10000</v>
      </c>
      <c r="F105" s="125"/>
      <c r="G105" s="125"/>
      <c r="I105" s="54"/>
    </row>
    <row r="106" spans="2:4" ht="12.75">
      <c r="B106" s="13"/>
      <c r="C106" s="25"/>
      <c r="D106" s="37"/>
    </row>
    <row r="107" spans="2:6" ht="12.75" customHeight="1">
      <c r="B107" s="13"/>
      <c r="C107" s="34" t="s">
        <v>1</v>
      </c>
      <c r="D107" s="36">
        <f>D104+D105+D106</f>
        <v>15000</v>
      </c>
      <c r="F107" s="54"/>
    </row>
    <row r="108" spans="2:4" ht="12.75">
      <c r="B108" s="14"/>
      <c r="C108" s="15"/>
      <c r="D108" s="8"/>
    </row>
    <row r="109" spans="2:4" ht="12.75">
      <c r="B109" s="14"/>
      <c r="C109" s="15"/>
      <c r="D109" s="8"/>
    </row>
    <row r="110" spans="2:4" ht="12.75">
      <c r="B110" s="14"/>
      <c r="C110" s="15"/>
      <c r="D110" s="8"/>
    </row>
    <row r="111" spans="2:4" ht="12.75">
      <c r="B111" s="240" t="s">
        <v>227</v>
      </c>
      <c r="C111" s="240"/>
      <c r="D111" s="56">
        <f>D18+D29+G43+G54+G69+G81+D96+D107+G88</f>
        <v>1149714</v>
      </c>
    </row>
    <row r="112" spans="2:4" ht="12.75">
      <c r="B112" s="14"/>
      <c r="C112" s="15"/>
      <c r="D112" s="8"/>
    </row>
    <row r="113" spans="2:4" ht="12.75">
      <c r="B113" s="7" t="s">
        <v>42</v>
      </c>
      <c r="D113" s="7" t="s">
        <v>0</v>
      </c>
    </row>
    <row r="115" spans="2:4" ht="12.75">
      <c r="B115" s="7" t="s">
        <v>43</v>
      </c>
      <c r="D115" s="7" t="s">
        <v>25</v>
      </c>
    </row>
    <row r="118" ht="12.75">
      <c r="I118" s="54"/>
    </row>
    <row r="119" ht="12" customHeight="1">
      <c r="I119" s="54"/>
    </row>
  </sheetData>
  <sheetProtection/>
  <mergeCells count="37">
    <mergeCell ref="F104:G104"/>
    <mergeCell ref="B111:C111"/>
    <mergeCell ref="B34:F34"/>
    <mergeCell ref="B90:G90"/>
    <mergeCell ref="D92:E92"/>
    <mergeCell ref="D93:E93"/>
    <mergeCell ref="D94:E94"/>
    <mergeCell ref="D95:E95"/>
    <mergeCell ref="B45:G45"/>
    <mergeCell ref="D96:E96"/>
    <mergeCell ref="B56:G56"/>
    <mergeCell ref="B71:F71"/>
    <mergeCell ref="B83:F83"/>
    <mergeCell ref="B100:G100"/>
    <mergeCell ref="E103:F103"/>
    <mergeCell ref="D28:E28"/>
    <mergeCell ref="D29:E29"/>
    <mergeCell ref="D30:E30"/>
    <mergeCell ref="D31:E31"/>
    <mergeCell ref="B21:G21"/>
    <mergeCell ref="D23:E23"/>
    <mergeCell ref="D24:E24"/>
    <mergeCell ref="D25:E25"/>
    <mergeCell ref="D26:E26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E8"/>
    <mergeCell ref="B10:D10"/>
    <mergeCell ref="D12:E12"/>
  </mergeCells>
  <printOptions/>
  <pageMargins left="0.5905511811023623" right="0" top="0.3937007874015748" bottom="0.3937007874015748" header="0" footer="0"/>
  <pageSetup horizontalDpi="600" verticalDpi="600" orientation="portrait" paperSize="9" scale="86" r:id="rId1"/>
  <rowBreaks count="2" manualBreakCount="2">
    <brk id="44" max="6" man="1"/>
    <brk id="8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O64"/>
  <sheetViews>
    <sheetView showGridLines="0" workbookViewId="0" topLeftCell="A24">
      <selection activeCell="B57" sqref="B5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4" ht="12.75">
      <c r="B7" s="244" t="s">
        <v>26</v>
      </c>
      <c r="C7" s="244"/>
      <c r="D7" s="244"/>
    </row>
    <row r="8" spans="2:5" ht="33" customHeight="1">
      <c r="B8" s="254" t="s">
        <v>255</v>
      </c>
      <c r="C8" s="254"/>
      <c r="D8" s="254"/>
      <c r="E8" s="254"/>
    </row>
    <row r="9" ht="6.75" customHeight="1"/>
    <row r="10" spans="2:4" ht="12.75">
      <c r="B10" s="253" t="s">
        <v>27</v>
      </c>
      <c r="C10" s="253"/>
      <c r="D10" s="253"/>
    </row>
    <row r="11" ht="13.5" customHeight="1"/>
    <row r="12" spans="2:5" ht="23.25" customHeight="1">
      <c r="B12" s="10" t="s">
        <v>28</v>
      </c>
      <c r="C12" s="11" t="s">
        <v>29</v>
      </c>
      <c r="D12" s="242" t="s">
        <v>30</v>
      </c>
      <c r="E12" s="242"/>
    </row>
    <row r="13" spans="2:5" ht="12.75">
      <c r="B13" s="13">
        <v>1</v>
      </c>
      <c r="C13" s="9">
        <v>2</v>
      </c>
      <c r="D13" s="241">
        <v>3</v>
      </c>
      <c r="E13" s="241"/>
    </row>
    <row r="14" spans="2:12" ht="12.75" customHeight="1">
      <c r="B14" s="13">
        <v>1</v>
      </c>
      <c r="C14" s="9" t="s">
        <v>126</v>
      </c>
      <c r="D14" s="252"/>
      <c r="E14" s="252"/>
      <c r="L14" s="54"/>
    </row>
    <row r="15" spans="2:12" ht="12.75" customHeight="1">
      <c r="B15" s="13"/>
      <c r="C15" s="28" t="s">
        <v>127</v>
      </c>
      <c r="D15" s="249"/>
      <c r="E15" s="249"/>
      <c r="L15" s="54"/>
    </row>
    <row r="16" spans="2:12" ht="12.75" customHeight="1">
      <c r="B16" s="13"/>
      <c r="C16" s="25" t="s">
        <v>128</v>
      </c>
      <c r="D16" s="250"/>
      <c r="E16" s="251"/>
      <c r="L16" s="54"/>
    </row>
    <row r="17" spans="2:12" ht="12.75" customHeight="1">
      <c r="B17" s="13"/>
      <c r="C17" s="25" t="s">
        <v>63</v>
      </c>
      <c r="D17" s="250"/>
      <c r="E17" s="251"/>
      <c r="L17" s="54"/>
    </row>
    <row r="18" spans="2:9" ht="12.75" customHeight="1">
      <c r="B18" s="13"/>
      <c r="C18" s="25" t="s">
        <v>32</v>
      </c>
      <c r="D18" s="262">
        <v>69300</v>
      </c>
      <c r="E18" s="262"/>
      <c r="I18" s="54"/>
    </row>
    <row r="20" spans="2:4" ht="12.75">
      <c r="B20" s="12"/>
      <c r="C20" s="12"/>
      <c r="D20" s="12"/>
    </row>
    <row r="21" spans="2:7" ht="12.75" customHeight="1">
      <c r="B21" s="246" t="s">
        <v>120</v>
      </c>
      <c r="C21" s="246"/>
      <c r="D21" s="246"/>
      <c r="E21" s="246"/>
      <c r="F21" s="246"/>
      <c r="G21" s="246"/>
    </row>
    <row r="22" spans="2:4" ht="25.5" customHeight="1">
      <c r="B22" s="12"/>
      <c r="C22" s="12"/>
      <c r="D22" s="12"/>
    </row>
    <row r="23" spans="2:5" ht="21.75" customHeight="1">
      <c r="B23" s="10" t="s">
        <v>28</v>
      </c>
      <c r="C23" s="11" t="s">
        <v>29</v>
      </c>
      <c r="D23" s="242" t="s">
        <v>30</v>
      </c>
      <c r="E23" s="242"/>
    </row>
    <row r="24" spans="2:5" ht="12.75">
      <c r="B24" s="11">
        <v>1</v>
      </c>
      <c r="C24" s="11">
        <v>2</v>
      </c>
      <c r="D24" s="242">
        <v>3</v>
      </c>
      <c r="E24" s="242"/>
    </row>
    <row r="25" spans="2:6" ht="18" customHeight="1">
      <c r="B25" s="13">
        <v>1</v>
      </c>
      <c r="C25" s="25" t="s">
        <v>33</v>
      </c>
      <c r="D25" s="249"/>
      <c r="E25" s="249"/>
      <c r="F25" s="19"/>
    </row>
    <row r="26" spans="2:6" ht="12.75" customHeight="1">
      <c r="B26" s="13"/>
      <c r="C26" s="28" t="s">
        <v>127</v>
      </c>
      <c r="D26" s="249"/>
      <c r="E26" s="249"/>
      <c r="F26" s="19"/>
    </row>
    <row r="27" spans="2:6" ht="12.75" customHeight="1">
      <c r="B27" s="13"/>
      <c r="C27" s="25" t="s">
        <v>128</v>
      </c>
      <c r="D27" s="249"/>
      <c r="E27" s="249"/>
      <c r="F27" s="19"/>
    </row>
    <row r="28" spans="2:6" ht="12.75" customHeight="1">
      <c r="B28" s="13"/>
      <c r="C28" s="25" t="s">
        <v>63</v>
      </c>
      <c r="D28" s="249"/>
      <c r="E28" s="249"/>
      <c r="F28" s="19"/>
    </row>
    <row r="29" spans="2:6" ht="12.75" customHeight="1">
      <c r="B29" s="13"/>
      <c r="C29" s="25" t="s">
        <v>32</v>
      </c>
      <c r="D29" s="262">
        <v>20900</v>
      </c>
      <c r="E29" s="262"/>
      <c r="F29" s="19"/>
    </row>
    <row r="30" spans="2:6" ht="12.75" customHeight="1" hidden="1">
      <c r="B30" s="13"/>
      <c r="C30" s="25" t="s">
        <v>35</v>
      </c>
      <c r="D30" s="241">
        <v>24905</v>
      </c>
      <c r="E30" s="241"/>
      <c r="F30" s="19"/>
    </row>
    <row r="31" spans="2:5" ht="12.75" customHeight="1" hidden="1">
      <c r="B31" s="13"/>
      <c r="C31" s="25" t="s">
        <v>36</v>
      </c>
      <c r="D31" s="241">
        <v>217722</v>
      </c>
      <c r="E31" s="241"/>
    </row>
    <row r="32" spans="2:4" ht="12.75">
      <c r="B32" s="14"/>
      <c r="C32" s="15"/>
      <c r="D32" s="8"/>
    </row>
    <row r="33" spans="2:6" ht="12.75">
      <c r="B33" s="253" t="s">
        <v>134</v>
      </c>
      <c r="C33" s="253"/>
      <c r="D33" s="253"/>
      <c r="E33" s="253"/>
      <c r="F33" s="253"/>
    </row>
    <row r="35" spans="2:7" ht="49.5" customHeight="1">
      <c r="B35" s="10" t="s">
        <v>28</v>
      </c>
      <c r="C35" s="33" t="s">
        <v>29</v>
      </c>
      <c r="D35" s="11" t="s">
        <v>50</v>
      </c>
      <c r="E35" s="20" t="s">
        <v>53</v>
      </c>
      <c r="F35" s="11" t="s">
        <v>51</v>
      </c>
      <c r="G35" s="10" t="s">
        <v>52</v>
      </c>
    </row>
    <row r="36" spans="2:7" ht="13.5" customHeight="1">
      <c r="B36" s="9">
        <v>1</v>
      </c>
      <c r="C36" s="28">
        <v>2</v>
      </c>
      <c r="D36" s="9">
        <v>3</v>
      </c>
      <c r="E36" s="20"/>
      <c r="F36" s="30">
        <v>4</v>
      </c>
      <c r="G36" s="30">
        <v>5</v>
      </c>
    </row>
    <row r="37" spans="2:7" ht="45" customHeight="1">
      <c r="B37" s="58">
        <v>1</v>
      </c>
      <c r="C37" s="59" t="s">
        <v>37</v>
      </c>
      <c r="D37" s="60"/>
      <c r="E37" s="20"/>
      <c r="F37" s="60"/>
      <c r="G37" s="76">
        <f>G38</f>
        <v>13263</v>
      </c>
    </row>
    <row r="38" spans="2:7" ht="12.75" customHeight="1">
      <c r="B38" s="20"/>
      <c r="C38" s="35" t="s">
        <v>48</v>
      </c>
      <c r="D38" s="30"/>
      <c r="E38" s="30"/>
      <c r="F38" s="30"/>
      <c r="G38" s="264">
        <v>13263</v>
      </c>
    </row>
    <row r="39" spans="2:11" ht="12.75" customHeight="1" hidden="1">
      <c r="B39" s="20"/>
      <c r="C39" s="35" t="s">
        <v>49</v>
      </c>
      <c r="D39" s="30">
        <v>0.56</v>
      </c>
      <c r="E39" s="30">
        <v>104.7</v>
      </c>
      <c r="F39" s="30">
        <v>1466</v>
      </c>
      <c r="G39" s="77">
        <v>860</v>
      </c>
      <c r="J39" s="7">
        <f>G37-G38</f>
        <v>0</v>
      </c>
      <c r="K39" s="7">
        <f>J39/(D39*E39/100)</f>
        <v>0</v>
      </c>
    </row>
    <row r="40" spans="2:7" ht="23.25" customHeight="1">
      <c r="B40" s="58">
        <v>2</v>
      </c>
      <c r="C40" s="59" t="s">
        <v>38</v>
      </c>
      <c r="D40" s="60"/>
      <c r="E40" s="60"/>
      <c r="F40" s="60"/>
      <c r="G40" s="76"/>
    </row>
    <row r="41" spans="2:7" ht="12.75">
      <c r="B41" s="20">
        <v>3</v>
      </c>
      <c r="C41" s="35" t="s">
        <v>116</v>
      </c>
      <c r="D41" s="30"/>
      <c r="E41" s="30"/>
      <c r="F41" s="30"/>
      <c r="G41" s="77"/>
    </row>
    <row r="42" spans="2:7" ht="12.75">
      <c r="B42" s="21"/>
      <c r="C42" s="39" t="s">
        <v>1</v>
      </c>
      <c r="D42" s="31"/>
      <c r="E42" s="20"/>
      <c r="F42" s="30"/>
      <c r="G42" s="78">
        <f>G37+G40+G41</f>
        <v>13263</v>
      </c>
    </row>
    <row r="44" spans="2:4" ht="12.75">
      <c r="B44" s="14"/>
      <c r="C44" s="15"/>
      <c r="D44" s="8"/>
    </row>
    <row r="45" spans="2:15" ht="12.75">
      <c r="B45" s="253" t="s">
        <v>135</v>
      </c>
      <c r="C45" s="253"/>
      <c r="D45" s="253"/>
      <c r="E45" s="253"/>
      <c r="F45" s="253"/>
      <c r="G45" s="253"/>
      <c r="O45" s="44"/>
    </row>
    <row r="46" ht="12.75" customHeight="1"/>
    <row r="47" spans="2:7" ht="47.25" customHeight="1">
      <c r="B47" s="10" t="s">
        <v>28</v>
      </c>
      <c r="C47" s="33" t="s">
        <v>29</v>
      </c>
      <c r="D47" s="11" t="s">
        <v>39</v>
      </c>
      <c r="E47" s="45" t="s">
        <v>53</v>
      </c>
      <c r="F47" s="11" t="s">
        <v>40</v>
      </c>
      <c r="G47" s="11" t="s">
        <v>54</v>
      </c>
    </row>
    <row r="48" spans="2:7" s="43" customFormat="1" ht="17.25" customHeight="1">
      <c r="B48" s="41">
        <v>1</v>
      </c>
      <c r="C48" s="40">
        <v>2</v>
      </c>
      <c r="D48" s="41">
        <v>3</v>
      </c>
      <c r="E48" s="42">
        <v>4</v>
      </c>
      <c r="F48" s="42">
        <v>5</v>
      </c>
      <c r="G48" s="42">
        <v>6</v>
      </c>
    </row>
    <row r="49" spans="2:10" ht="12.75">
      <c r="B49" s="13">
        <v>1</v>
      </c>
      <c r="C49" s="55" t="s">
        <v>136</v>
      </c>
      <c r="D49" s="46"/>
      <c r="E49" s="47"/>
      <c r="F49" s="46"/>
      <c r="G49" s="267">
        <v>388060</v>
      </c>
      <c r="H49" s="54"/>
      <c r="J49" s="54"/>
    </row>
    <row r="50" spans="2:10" ht="85.5" customHeight="1">
      <c r="B50" s="13">
        <v>2</v>
      </c>
      <c r="C50" s="44" t="s">
        <v>46</v>
      </c>
      <c r="D50" s="47"/>
      <c r="E50" s="47"/>
      <c r="F50" s="42"/>
      <c r="G50" s="268">
        <v>187220</v>
      </c>
      <c r="H50" s="54"/>
      <c r="J50" s="54"/>
    </row>
    <row r="51" spans="2:10" ht="23.25" customHeight="1">
      <c r="B51" s="13">
        <v>3</v>
      </c>
      <c r="C51" s="269" t="s">
        <v>111</v>
      </c>
      <c r="D51" s="47"/>
      <c r="E51" s="47"/>
      <c r="F51" s="42"/>
      <c r="G51" s="268">
        <v>2425</v>
      </c>
      <c r="H51" s="54"/>
      <c r="J51" s="54"/>
    </row>
    <row r="52" spans="2:7" ht="12.75">
      <c r="B52" s="13"/>
      <c r="C52" s="39" t="s">
        <v>1</v>
      </c>
      <c r="D52" s="49"/>
      <c r="E52" s="42"/>
      <c r="F52" s="42"/>
      <c r="G52" s="79">
        <f>G49+G50+G51</f>
        <v>577705</v>
      </c>
    </row>
    <row r="53" spans="2:4" ht="12.75">
      <c r="B53" s="14"/>
      <c r="C53" s="15"/>
      <c r="D53" s="8"/>
    </row>
    <row r="54" spans="2:4" ht="12.75">
      <c r="B54" s="14"/>
      <c r="C54" s="15"/>
      <c r="D54" s="8"/>
    </row>
    <row r="55" spans="2:4" ht="12.75">
      <c r="B55" s="14"/>
      <c r="C55" s="15"/>
      <c r="D55" s="8"/>
    </row>
    <row r="56" spans="2:4" ht="12.75">
      <c r="B56" s="240" t="s">
        <v>256</v>
      </c>
      <c r="C56" s="240"/>
      <c r="D56" s="56">
        <f>D18+D29+G42+G52</f>
        <v>681168</v>
      </c>
    </row>
    <row r="57" spans="2:4" ht="12.75">
      <c r="B57" s="14"/>
      <c r="C57" s="15"/>
      <c r="D57" s="8"/>
    </row>
    <row r="58" spans="2:4" ht="12.75">
      <c r="B58" s="7" t="s">
        <v>42</v>
      </c>
      <c r="D58" s="7" t="s">
        <v>0</v>
      </c>
    </row>
    <row r="60" spans="2:4" ht="12.75">
      <c r="B60" s="7" t="s">
        <v>43</v>
      </c>
      <c r="D60" s="7" t="s">
        <v>25</v>
      </c>
    </row>
    <row r="63" ht="12.75">
      <c r="I63" s="54"/>
    </row>
    <row r="64" ht="12" customHeight="1">
      <c r="I64" s="54"/>
    </row>
  </sheetData>
  <sheetProtection/>
  <mergeCells count="25">
    <mergeCell ref="B56:C56"/>
    <mergeCell ref="D28:E28"/>
    <mergeCell ref="D29:E29"/>
    <mergeCell ref="D30:E30"/>
    <mergeCell ref="D31:E31"/>
    <mergeCell ref="B33:F33"/>
    <mergeCell ref="B45:G45"/>
    <mergeCell ref="B21:G21"/>
    <mergeCell ref="D23:E23"/>
    <mergeCell ref="D24:E24"/>
    <mergeCell ref="D25:E25"/>
    <mergeCell ref="D26:E26"/>
    <mergeCell ref="D27:E27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E8"/>
    <mergeCell ref="B10:D10"/>
    <mergeCell ref="D12:E12"/>
  </mergeCells>
  <printOptions/>
  <pageMargins left="0.5905511811023623" right="0" top="0.3937007874015748" bottom="0.3937007874015748" header="0" footer="0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I30"/>
  <sheetViews>
    <sheetView showGridLines="0" workbookViewId="0" topLeftCell="A1">
      <selection activeCell="G15" sqref="G15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7" ht="12.75">
      <c r="B7" s="244" t="s">
        <v>26</v>
      </c>
      <c r="C7" s="244"/>
      <c r="D7" s="244"/>
      <c r="E7" s="244"/>
      <c r="F7" s="244"/>
      <c r="G7" s="244"/>
    </row>
    <row r="8" spans="2:7" ht="21" customHeight="1">
      <c r="B8" s="254" t="s">
        <v>240</v>
      </c>
      <c r="C8" s="254"/>
      <c r="D8" s="254"/>
      <c r="E8" s="254"/>
      <c r="F8" s="254"/>
      <c r="G8" s="254"/>
    </row>
    <row r="9" ht="6.75" customHeight="1"/>
    <row r="10" ht="12" customHeight="1"/>
    <row r="11" spans="2:6" ht="12.75" customHeight="1">
      <c r="B11" s="246" t="s">
        <v>121</v>
      </c>
      <c r="C11" s="246"/>
      <c r="D11" s="246"/>
      <c r="E11" s="246"/>
      <c r="F11" s="246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236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12.75" customHeight="1" outlineLevel="1">
      <c r="B15" s="13">
        <v>1</v>
      </c>
      <c r="C15" s="25" t="s">
        <v>130</v>
      </c>
      <c r="D15" s="26"/>
      <c r="E15" s="30"/>
      <c r="F15" s="30"/>
      <c r="G15" s="264">
        <v>52067</v>
      </c>
    </row>
    <row r="16" spans="2:7" ht="12.75" customHeight="1">
      <c r="B16" s="13"/>
      <c r="C16" s="34" t="s">
        <v>41</v>
      </c>
      <c r="D16" s="36"/>
      <c r="E16" s="30"/>
      <c r="F16" s="30"/>
      <c r="G16" s="78">
        <f>SUM(G15:G15)</f>
        <v>52067</v>
      </c>
    </row>
    <row r="17" ht="12" customHeight="1"/>
    <row r="21" spans="2:4" ht="12.75">
      <c r="B21" s="14"/>
      <c r="C21" s="15"/>
      <c r="D21" s="8"/>
    </row>
    <row r="22" spans="2:4" ht="12.75">
      <c r="B22" s="240" t="s">
        <v>227</v>
      </c>
      <c r="C22" s="240"/>
      <c r="D22" s="56">
        <f>G16</f>
        <v>52067</v>
      </c>
    </row>
    <row r="23" spans="2:4" ht="12.75">
      <c r="B23" s="14"/>
      <c r="C23" s="15"/>
      <c r="D23" s="8"/>
    </row>
    <row r="24" spans="2:4" ht="12.75">
      <c r="B24" s="7" t="s">
        <v>42</v>
      </c>
      <c r="D24" s="7" t="s">
        <v>0</v>
      </c>
    </row>
    <row r="26" spans="2:4" ht="12.75">
      <c r="B26" s="7" t="s">
        <v>43</v>
      </c>
      <c r="D26" s="7" t="s">
        <v>25</v>
      </c>
    </row>
    <row r="29" ht="12.75">
      <c r="I29" s="54"/>
    </row>
    <row r="30" ht="12" customHeight="1">
      <c r="I30" s="54"/>
    </row>
  </sheetData>
  <sheetProtection/>
  <mergeCells count="6">
    <mergeCell ref="B22:C22"/>
    <mergeCell ref="D1:G1"/>
    <mergeCell ref="D2:G2"/>
    <mergeCell ref="B7:G7"/>
    <mergeCell ref="B8:G8"/>
    <mergeCell ref="B11:F11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I30"/>
  <sheetViews>
    <sheetView showGridLines="0" workbookViewId="0" topLeftCell="A1">
      <selection activeCell="H15" sqref="H15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7" ht="12.75">
      <c r="B7" s="244" t="s">
        <v>26</v>
      </c>
      <c r="C7" s="244"/>
      <c r="D7" s="244"/>
      <c r="E7" s="244"/>
      <c r="F7" s="244"/>
      <c r="G7" s="244"/>
    </row>
    <row r="8" spans="2:7" ht="21" customHeight="1">
      <c r="B8" s="254" t="s">
        <v>242</v>
      </c>
      <c r="C8" s="254"/>
      <c r="D8" s="254"/>
      <c r="E8" s="254"/>
      <c r="F8" s="254"/>
      <c r="G8" s="254"/>
    </row>
    <row r="9" ht="6.75" customHeight="1"/>
    <row r="10" ht="12" customHeight="1"/>
    <row r="11" spans="2:6" ht="12.75" customHeight="1">
      <c r="B11" s="246" t="s">
        <v>121</v>
      </c>
      <c r="C11" s="246"/>
      <c r="D11" s="246"/>
      <c r="E11" s="246"/>
      <c r="F11" s="246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236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12.75" customHeight="1" outlineLevel="1">
      <c r="B15" s="13">
        <v>1</v>
      </c>
      <c r="C15" s="25" t="s">
        <v>130</v>
      </c>
      <c r="D15" s="26"/>
      <c r="E15" s="30"/>
      <c r="F15" s="30"/>
      <c r="G15" s="264">
        <v>54100</v>
      </c>
    </row>
    <row r="16" spans="2:7" ht="12.75" customHeight="1">
      <c r="B16" s="13"/>
      <c r="C16" s="34" t="s">
        <v>41</v>
      </c>
      <c r="D16" s="36"/>
      <c r="E16" s="30"/>
      <c r="F16" s="30"/>
      <c r="G16" s="78">
        <f>SUM(G15:G15)</f>
        <v>54100</v>
      </c>
    </row>
    <row r="17" ht="12" customHeight="1"/>
    <row r="21" spans="2:4" ht="12.75">
      <c r="B21" s="14"/>
      <c r="C21" s="15"/>
      <c r="D21" s="8"/>
    </row>
    <row r="22" spans="2:4" ht="12.75">
      <c r="B22" s="240" t="s">
        <v>228</v>
      </c>
      <c r="C22" s="240"/>
      <c r="D22" s="56">
        <f>G16</f>
        <v>54100</v>
      </c>
    </row>
    <row r="23" spans="2:4" ht="12.75">
      <c r="B23" s="14"/>
      <c r="C23" s="15"/>
      <c r="D23" s="8"/>
    </row>
    <row r="24" spans="2:4" ht="12.75">
      <c r="B24" s="7" t="s">
        <v>42</v>
      </c>
      <c r="D24" s="7" t="s">
        <v>0</v>
      </c>
    </row>
    <row r="26" spans="2:4" ht="12.75">
      <c r="B26" s="7" t="s">
        <v>43</v>
      </c>
      <c r="D26" s="7" t="s">
        <v>25</v>
      </c>
    </row>
    <row r="29" ht="12.75">
      <c r="I29" s="54"/>
    </row>
    <row r="30" ht="12" customHeight="1">
      <c r="I30" s="54"/>
    </row>
  </sheetData>
  <sheetProtection/>
  <mergeCells count="6">
    <mergeCell ref="D1:G1"/>
    <mergeCell ref="D2:G2"/>
    <mergeCell ref="B7:G7"/>
    <mergeCell ref="B8:G8"/>
    <mergeCell ref="B11:F11"/>
    <mergeCell ref="B22:C22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I30"/>
  <sheetViews>
    <sheetView showGridLines="0" workbookViewId="0" topLeftCell="A1">
      <selection activeCell="G16" sqref="G16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9.00390625" style="7" customWidth="1"/>
    <col min="7" max="7" width="11.140625" style="7" customWidth="1"/>
    <col min="8" max="9" width="11.8515625" style="7" bestFit="1" customWidth="1"/>
    <col min="10" max="10" width="9.8515625" style="7" bestFit="1" customWidth="1"/>
    <col min="11" max="11" width="9.28125" style="7" bestFit="1" customWidth="1"/>
    <col min="12" max="12" width="11.7109375" style="7" bestFit="1" customWidth="1"/>
    <col min="13" max="13" width="9.28125" style="7" bestFit="1" customWidth="1"/>
    <col min="14" max="16384" width="9.140625" style="7" customWidth="1"/>
  </cols>
  <sheetData>
    <row r="1" spans="4:7" ht="12.75">
      <c r="D1" s="244" t="s">
        <v>61</v>
      </c>
      <c r="E1" s="244"/>
      <c r="F1" s="244"/>
      <c r="G1" s="244"/>
    </row>
    <row r="2" spans="4:7" ht="39" customHeight="1">
      <c r="D2" s="254" t="s">
        <v>215</v>
      </c>
      <c r="E2" s="254"/>
      <c r="F2" s="254"/>
      <c r="G2" s="254"/>
    </row>
    <row r="3" ht="27" customHeight="1">
      <c r="E3" s="7" t="s">
        <v>216</v>
      </c>
    </row>
    <row r="6" ht="5.25" customHeight="1"/>
    <row r="7" spans="2:7" ht="12.75">
      <c r="B7" s="244" t="s">
        <v>26</v>
      </c>
      <c r="C7" s="244"/>
      <c r="D7" s="244"/>
      <c r="E7" s="244"/>
      <c r="F7" s="244"/>
      <c r="G7" s="244"/>
    </row>
    <row r="8" spans="2:7" ht="21" customHeight="1">
      <c r="B8" s="254" t="s">
        <v>249</v>
      </c>
      <c r="C8" s="254"/>
      <c r="D8" s="254"/>
      <c r="E8" s="254"/>
      <c r="F8" s="254"/>
      <c r="G8" s="254"/>
    </row>
    <row r="9" ht="6.75" customHeight="1"/>
    <row r="10" ht="12" customHeight="1"/>
    <row r="11" spans="2:6" ht="12.75" customHeight="1">
      <c r="B11" s="246" t="s">
        <v>121</v>
      </c>
      <c r="C11" s="246"/>
      <c r="D11" s="246"/>
      <c r="E11" s="246"/>
      <c r="F11" s="246"/>
    </row>
    <row r="12" spans="2:4" ht="12.75">
      <c r="B12" s="12"/>
      <c r="C12" s="12"/>
      <c r="D12" s="12"/>
    </row>
    <row r="13" spans="2:7" ht="47.25" customHeight="1">
      <c r="B13" s="10" t="s">
        <v>28</v>
      </c>
      <c r="C13" s="11" t="s">
        <v>29</v>
      </c>
      <c r="D13" s="11" t="s">
        <v>55</v>
      </c>
      <c r="E13" s="20" t="s">
        <v>53</v>
      </c>
      <c r="F13" s="11" t="s">
        <v>40</v>
      </c>
      <c r="G13" s="11" t="s">
        <v>236</v>
      </c>
    </row>
    <row r="14" spans="2:7" s="43" customFormat="1" ht="12">
      <c r="B14" s="41">
        <v>1</v>
      </c>
      <c r="C14" s="41">
        <v>2</v>
      </c>
      <c r="D14" s="41">
        <v>3</v>
      </c>
      <c r="E14" s="42"/>
      <c r="F14" s="42">
        <v>4</v>
      </c>
      <c r="G14" s="42">
        <v>5</v>
      </c>
    </row>
    <row r="15" spans="2:7" ht="12.75" customHeight="1" outlineLevel="1">
      <c r="B15" s="13">
        <v>1</v>
      </c>
      <c r="C15" s="25" t="s">
        <v>130</v>
      </c>
      <c r="D15" s="26"/>
      <c r="E15" s="30"/>
      <c r="F15" s="30"/>
      <c r="G15" s="264">
        <v>56300</v>
      </c>
    </row>
    <row r="16" spans="2:7" ht="12.75" customHeight="1">
      <c r="B16" s="13"/>
      <c r="C16" s="34" t="s">
        <v>41</v>
      </c>
      <c r="D16" s="36"/>
      <c r="E16" s="30"/>
      <c r="F16" s="30"/>
      <c r="G16" s="78">
        <f>SUM(G15:G15)</f>
        <v>56300</v>
      </c>
    </row>
    <row r="17" ht="12" customHeight="1"/>
    <row r="21" spans="2:4" ht="12.75">
      <c r="B21" s="14"/>
      <c r="C21" s="15"/>
      <c r="D21" s="8"/>
    </row>
    <row r="22" spans="2:4" ht="12.75">
      <c r="B22" s="240" t="s">
        <v>248</v>
      </c>
      <c r="C22" s="240"/>
      <c r="D22" s="56">
        <f>G16</f>
        <v>56300</v>
      </c>
    </row>
    <row r="23" spans="2:4" ht="12.75">
      <c r="B23" s="14"/>
      <c r="C23" s="15"/>
      <c r="D23" s="8"/>
    </row>
    <row r="24" spans="2:4" ht="12.75">
      <c r="B24" s="7" t="s">
        <v>42</v>
      </c>
      <c r="D24" s="7" t="s">
        <v>0</v>
      </c>
    </row>
    <row r="26" spans="2:4" ht="12.75">
      <c r="B26" s="7" t="s">
        <v>43</v>
      </c>
      <c r="D26" s="7" t="s">
        <v>25</v>
      </c>
    </row>
    <row r="29" ht="12.75">
      <c r="I29" s="54"/>
    </row>
    <row r="30" ht="12" customHeight="1">
      <c r="I30" s="54"/>
    </row>
  </sheetData>
  <sheetProtection/>
  <mergeCells count="6">
    <mergeCell ref="D1:G1"/>
    <mergeCell ref="D2:G2"/>
    <mergeCell ref="B7:G7"/>
    <mergeCell ref="B8:G8"/>
    <mergeCell ref="B11:F11"/>
    <mergeCell ref="B22:C22"/>
  </mergeCells>
  <printOptions/>
  <pageMargins left="0.5905511811023623" right="0" top="0.3937007874015748" bottom="0.3937007874015748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Нароженко</cp:lastModifiedBy>
  <cp:lastPrinted>2024-02-06T13:33:04Z</cp:lastPrinted>
  <dcterms:created xsi:type="dcterms:W3CDTF">2008-04-18T13:45:20Z</dcterms:created>
  <dcterms:modified xsi:type="dcterms:W3CDTF">2024-02-06T13:33:16Z</dcterms:modified>
  <cp:category/>
  <cp:version/>
  <cp:contentType/>
  <cp:contentStatus/>
</cp:coreProperties>
</file>