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37" activeTab="0"/>
  </bookViews>
  <sheets>
    <sheet name="смета О" sheetId="1" r:id="rId1"/>
    <sheet name="смета С" sheetId="2" state="hidden" r:id="rId2"/>
    <sheet name="смета М" sheetId="3" state="hidden" r:id="rId3"/>
    <sheet name="2018" sheetId="4" r:id="rId4"/>
    <sheet name="2019" sheetId="5" r:id="rId5"/>
    <sheet name="пожарная" sheetId="6" r:id="rId6"/>
    <sheet name="расч мест" sheetId="7" r:id="rId7"/>
    <sheet name="питание" sheetId="8" r:id="rId8"/>
    <sheet name="финас грам" sheetId="9" r:id="rId9"/>
    <sheet name="расч  субв" sheetId="10" r:id="rId10"/>
    <sheet name="питание (суб)" sheetId="11" r:id="rId11"/>
    <sheet name=" кредит" sheetId="12" r:id="rId12"/>
    <sheet name="лагерь" sheetId="13" r:id="rId13"/>
    <sheet name="лагерь (суб)" sheetId="14" r:id="rId14"/>
  </sheets>
  <definedNames>
    <definedName name="_xlnm.Print_Area" localSheetId="11">' кредит'!$A$1:$S$42</definedName>
    <definedName name="_xlnm.Print_Area" localSheetId="3">'2018'!$A$1:$T$369</definedName>
    <definedName name="_xlnm.Print_Area" localSheetId="4">'2019'!$A$1:$S$369</definedName>
    <definedName name="_xlnm.Print_Area" localSheetId="12">'лагерь'!$A$1:$R$24</definedName>
    <definedName name="_xlnm.Print_Area" localSheetId="13">'лагерь (суб)'!$A$1:$R$24</definedName>
    <definedName name="_xlnm.Print_Area" localSheetId="7">'питание'!$A$1:$R$29</definedName>
    <definedName name="_xlnm.Print_Area" localSheetId="10">'питание (суб)'!$A$1:$R$23</definedName>
    <definedName name="_xlnm.Print_Area" localSheetId="5">'пожарная'!$A$1:$S$31</definedName>
    <definedName name="_xlnm.Print_Area" localSheetId="6">'расч мест'!$A$1:$S$113</definedName>
    <definedName name="_xlnm.Print_Area" localSheetId="2">'смета М'!$A$1:$L$95</definedName>
    <definedName name="_xlnm.Print_Area" localSheetId="0">'смета О'!$A$1:$L$103</definedName>
    <definedName name="_xlnm.Print_Area" localSheetId="1">'смета С'!$A$1:$L$95</definedName>
    <definedName name="_xlnm.Print_Area" localSheetId="8">'финас грам'!$A$1:$Q$26</definedName>
  </definedNames>
  <calcPr fullCalcOnLoad="1"/>
</workbook>
</file>

<file path=xl/sharedStrings.xml><?xml version="1.0" encoding="utf-8"?>
<sst xmlns="http://schemas.openxmlformats.org/spreadsheetml/2006/main" count="2374" uniqueCount="295">
  <si>
    <t>Главный распорядитель бюджетных средств:</t>
  </si>
  <si>
    <t>Наименование бюджета:</t>
  </si>
  <si>
    <t>Единица измерения: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</si>
  <si>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</si>
  <si>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</si>
  <si>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</si>
  <si>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</si>
  <si>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</si>
  <si>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</si>
  <si>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</si>
  <si>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</si>
  <si>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</si>
  <si>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</si>
  <si>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</si>
  <si>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</si>
  <si>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</si>
  <si>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</si>
  <si>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</si>
  <si>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</si>
  <si>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</si>
  <si>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</si>
  <si>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</si>
  <si>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</si>
  <si>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</si>
  <si>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</si>
  <si>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</si>
  <si>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</si>
  <si>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</si>
  <si>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код строки</t>
  </si>
  <si>
    <t>единица измерения</t>
  </si>
  <si>
    <t>Таблица 1</t>
  </si>
  <si>
    <t>07</t>
  </si>
  <si>
    <t>количество полученных коммунальных услуг в год</t>
  </si>
  <si>
    <t>тариф (руб)</t>
  </si>
  <si>
    <t>Сумма расходов (гр.5*гр.6) (рублей)</t>
  </si>
  <si>
    <t>кВт/час</t>
  </si>
  <si>
    <t>Таблица 2</t>
  </si>
  <si>
    <t>Сумма расходов (гр.5*гр.4) (рублей)</t>
  </si>
  <si>
    <t>налог на имущество</t>
  </si>
  <si>
    <t>цена (рублей)</t>
  </si>
  <si>
    <t>Оплата работ, услуг</t>
  </si>
  <si>
    <t>Услуги связи</t>
  </si>
  <si>
    <t>Коммунальные услуги</t>
  </si>
  <si>
    <t>электроэнергия</t>
  </si>
  <si>
    <t>Работы, услуги по содержанию имущества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</si>
  <si>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</si>
  <si>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</si>
  <si>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</si>
  <si>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</si>
  <si>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</si>
  <si>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002</t>
  </si>
  <si>
    <t>003</t>
  </si>
  <si>
    <t>004</t>
  </si>
  <si>
    <t>02</t>
  </si>
  <si>
    <t>количество месяцев</t>
  </si>
  <si>
    <t>выплаты в месяц</t>
  </si>
  <si>
    <t>Сумма расходов (гр.4*гр.5) (рублей)</t>
  </si>
  <si>
    <t>Итого</t>
  </si>
  <si>
    <t>Всего</t>
  </si>
  <si>
    <t>руб.</t>
  </si>
  <si>
    <t>А. А. Сердюкова</t>
  </si>
  <si>
    <t>тел. 8-84453-7-12-97</t>
  </si>
  <si>
    <t>количество человек</t>
  </si>
  <si>
    <t>колво дней</t>
  </si>
  <si>
    <t>001</t>
  </si>
  <si>
    <t>005</t>
  </si>
  <si>
    <t>"____" _________ 20____ г.</t>
  </si>
  <si>
    <t>Сумма расходов (гр,6*гр.5*гр.4) (рублей)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</si>
  <si>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</si>
  <si>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</si>
  <si>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статье 290 "Прочие расходы"</t>
  </si>
  <si>
    <t xml:space="preserve"> Расчет расходов по подстатье 226 "Прочие услуги"</t>
  </si>
  <si>
    <t xml:space="preserve"> Расчет расходов по статье 340 "увеличение стоимости материальных запасов"</t>
  </si>
  <si>
    <t>Получатель бюджетных средств:</t>
  </si>
  <si>
    <t xml:space="preserve"> Расчет расходов по подстатье 225 "Услуги по содержанию имущества"</t>
  </si>
  <si>
    <t>240</t>
  </si>
  <si>
    <t>242</t>
  </si>
  <si>
    <t>244</t>
  </si>
  <si>
    <t>13</t>
  </si>
  <si>
    <t>газ</t>
  </si>
  <si>
    <t>отопление</t>
  </si>
  <si>
    <t>вода</t>
  </si>
  <si>
    <t>жбо</t>
  </si>
  <si>
    <t>851</t>
  </si>
  <si>
    <t>852</t>
  </si>
  <si>
    <t>21</t>
  </si>
  <si>
    <t>Администрация Руднянского муниципального района</t>
  </si>
  <si>
    <t>Арендная плата за пользование имуществом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</si>
  <si>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</si>
  <si>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купля-продажа электрической энергии,передача электрической энергии через технические устройства электрических сетей</t>
  </si>
  <si>
    <t>4</t>
  </si>
  <si>
    <t>5</t>
  </si>
  <si>
    <t>услуги по страхованию транспортных средств по программе обязательного страхования автогражданской ответственности</t>
  </si>
  <si>
    <t>услуги по проведению предрейсового медицинского осмотра</t>
  </si>
  <si>
    <t>налог на землю</t>
  </si>
  <si>
    <t>налог за негативное воздействие на окружающую среду</t>
  </si>
  <si>
    <t>поставка горюче-смазочных масел</t>
  </si>
  <si>
    <t>Директор-главный бухгалтер МКУ МЦБ</t>
  </si>
  <si>
    <t>Исполнитель: экономист МКУ МЦБ</t>
  </si>
  <si>
    <t>м/3</t>
  </si>
  <si>
    <t>110</t>
  </si>
  <si>
    <t xml:space="preserve"> Расчет расходов по подстатье 211 "Заработная плата"</t>
  </si>
  <si>
    <t>Заработная плата</t>
  </si>
  <si>
    <t>ИТОГО</t>
  </si>
  <si>
    <t>Расчет расходов по подстатье 213 "Начисления на выплаты по оплате труда"</t>
  </si>
  <si>
    <t>Начисления на выплаты по оплате труда</t>
  </si>
  <si>
    <t xml:space="preserve"> Расчет расходов по статье 340 "Увеличение стоимости материальных запасов"</t>
  </si>
  <si>
    <t>кол-во дней</t>
  </si>
  <si>
    <t>Согласовано</t>
  </si>
  <si>
    <t>"_____"_______________20_____г.</t>
  </si>
  <si>
    <t>853</t>
  </si>
  <si>
    <t>Оплата труда и начисления на выплаты по оплате труда</t>
  </si>
  <si>
    <t>111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</si>
  <si>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</si>
  <si>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</si>
  <si>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</si>
  <si>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24</t>
  </si>
  <si>
    <t>25</t>
  </si>
  <si>
    <t>29</t>
  </si>
  <si>
    <t>33</t>
  </si>
  <si>
    <t>Утверждено</t>
  </si>
  <si>
    <t>Погашение кредиторской задолженности</t>
  </si>
  <si>
    <t>850</t>
  </si>
  <si>
    <t>Поставка газа</t>
  </si>
  <si>
    <t>сумма расходов</t>
  </si>
  <si>
    <t>иные платежи</t>
  </si>
  <si>
    <t>погашение кредиторской задолженности</t>
  </si>
  <si>
    <t>количество гсм в год , л.</t>
  </si>
  <si>
    <t xml:space="preserve">стоимость гсм , руб </t>
  </si>
  <si>
    <t>5100200150</t>
  </si>
  <si>
    <t>5100270360</t>
  </si>
  <si>
    <t>5100270370</t>
  </si>
  <si>
    <t>5100280010</t>
  </si>
  <si>
    <t>5100280080</t>
  </si>
  <si>
    <t>5100620390</t>
  </si>
  <si>
    <t>5100670390</t>
  </si>
  <si>
    <t>Софинансирование мероприятий в рамках программы "Доступная среда"</t>
  </si>
  <si>
    <t>хозяйственные товары, моющие средства</t>
  </si>
  <si>
    <t>Начальник отдела образования, опеки и попечительства, физической культуры и спорта</t>
  </si>
  <si>
    <t>_________________И.Н.Парамошкина</t>
  </si>
  <si>
    <t>И.Ю. Герусова</t>
  </si>
  <si>
    <t>Расчет расходов по статье 310 "Увеличение стоимости основных средств"</t>
  </si>
  <si>
    <t>на приобретение учебной литературы</t>
  </si>
  <si>
    <t>Глава Руднянского муниципального района</t>
  </si>
  <si>
    <t>_______________ М. Н. Битюцкий</t>
  </si>
  <si>
    <t>Образование</t>
  </si>
  <si>
    <t>Общее образование</t>
  </si>
  <si>
    <t>Муниципальная пограмма "Обеспечение пожарной безопасностти учреждений в Руднянском муниципальном районе"</t>
  </si>
  <si>
    <t>0100000000</t>
  </si>
  <si>
    <t>Обеспечение пожарной безопасности учреждений общего образования</t>
  </si>
  <si>
    <t>0100200000</t>
  </si>
  <si>
    <t>Мероприятия по обеспечению пожарной безопасности</t>
  </si>
  <si>
    <t>0100223010</t>
  </si>
  <si>
    <t>Ведомственная программа "Развитие образования в Руднянском муниципальном районе"</t>
  </si>
  <si>
    <t>5100000000</t>
  </si>
  <si>
    <t>Содействие развитию общего образования</t>
  </si>
  <si>
    <t>5100200000</t>
  </si>
  <si>
    <t>Обеспечения деятельности казенного учреждения общего образования</t>
  </si>
  <si>
    <t>Иные выплаты</t>
  </si>
  <si>
    <t>112</t>
  </si>
  <si>
    <t>Расходы областного бюджета на решение вопросов местного значения в сфере дополнительного образования (финансовая граммотность)</t>
  </si>
  <si>
    <t>5100270220</t>
  </si>
  <si>
    <t>Субвенция из областного бюдета на осуществление образовательного процесса образовательными учреждениями</t>
  </si>
  <si>
    <t>Субвенция из областного бюджета на организацию питания детей из малоимущих семей</t>
  </si>
  <si>
    <t>Уплата налогов, сборов и иных платежей</t>
  </si>
  <si>
    <t>Прочие расходы</t>
  </si>
  <si>
    <t>Молодежная политика и оздоровление детей</t>
  </si>
  <si>
    <t>Организация оздоровления летнего отдыха детей и подростков</t>
  </si>
  <si>
    <t>5100600000</t>
  </si>
  <si>
    <t>Оздоровление детей за счет средств районного бюджета</t>
  </si>
  <si>
    <t>Субсидия из областного бюджета на организацию отдыха детей в каникулярный период в лагерях дневного пребывания</t>
  </si>
  <si>
    <t xml:space="preserve">количество </t>
  </si>
  <si>
    <t>стоимость , руб</t>
  </si>
  <si>
    <t>мероприятия по организации оздоровления детей и подростков в каникулярное время за счет средств районного  бюджета</t>
  </si>
  <si>
    <t>мероприятия по организации оздоровления детей и подростков в каникулярное время за счет средств областного  бюджета</t>
  </si>
  <si>
    <t>Муниципальная программа "Формирование доступной для инвалидов и других маломобильных групп населения среды обитания</t>
  </si>
  <si>
    <t>130000000</t>
  </si>
  <si>
    <t>Обустройство мест пребывания инвалидов и других маломобильных групп населения</t>
  </si>
  <si>
    <t>130010000</t>
  </si>
  <si>
    <t>50</t>
  </si>
  <si>
    <t>51</t>
  </si>
  <si>
    <t>52</t>
  </si>
  <si>
    <t>39</t>
  </si>
  <si>
    <t>40</t>
  </si>
  <si>
    <t>47</t>
  </si>
  <si>
    <t>64</t>
  </si>
  <si>
    <t>67</t>
  </si>
  <si>
    <t xml:space="preserve">Всего по смете на 2017 год </t>
  </si>
  <si>
    <t>Всего по смете на 2017 год</t>
  </si>
  <si>
    <t>I год планового периода</t>
  </si>
  <si>
    <t>II год планового периода</t>
  </si>
  <si>
    <t>замер сопротивления</t>
  </si>
  <si>
    <t>техническое обслуживание сигнализаторов загазованности</t>
  </si>
  <si>
    <t>предрейсовый техосмотр транспорта</t>
  </si>
  <si>
    <t>обслуживание сайта</t>
  </si>
  <si>
    <t>холодное водоснабжение</t>
  </si>
  <si>
    <t>МКОУ Подкуйковская ООШ</t>
  </si>
  <si>
    <t xml:space="preserve">Директор МКОУ Подкуйковская ООШ     </t>
  </si>
  <si>
    <t>_______________  А.В. Фигурина</t>
  </si>
  <si>
    <t>негорин</t>
  </si>
  <si>
    <t>абонентская плата</t>
  </si>
  <si>
    <t>минута</t>
  </si>
  <si>
    <t>бензин</t>
  </si>
  <si>
    <t>масло</t>
  </si>
  <si>
    <t>Интернет</t>
  </si>
  <si>
    <t>1</t>
  </si>
  <si>
    <t>8,5</t>
  </si>
  <si>
    <t>количество</t>
  </si>
  <si>
    <t xml:space="preserve">стоимость </t>
  </si>
  <si>
    <t>порошок (кг)</t>
  </si>
  <si>
    <t>белизна(шт)</t>
  </si>
  <si>
    <t>"Санита" (чистящий порошок) (шт)</t>
  </si>
  <si>
    <t>"Капля" (средство для мытья посуды)(шт)</t>
  </si>
  <si>
    <t>поверка манометров и термометров</t>
  </si>
  <si>
    <t>хлорная известь (400 г.)</t>
  </si>
  <si>
    <t>10</t>
  </si>
  <si>
    <t>мыло хозяйственное</t>
  </si>
  <si>
    <t>Сода кальционированная</t>
  </si>
  <si>
    <t>Приобретение продуктов питания для  дошкольной группы</t>
  </si>
  <si>
    <t>36</t>
  </si>
  <si>
    <t>веники</t>
  </si>
  <si>
    <t>средство для мытья окон и зеркал (шт)</t>
  </si>
  <si>
    <t xml:space="preserve"> Питание детей из малообеспеченных семей и детей,находящихся на учете фтизиатра</t>
  </si>
  <si>
    <t>Подготовка и проведение занятий с детьми по формированию финансовой грамотности</t>
  </si>
  <si>
    <t>обучение</t>
  </si>
  <si>
    <t>количество часов</t>
  </si>
  <si>
    <t>Приобретение продуктов питания для  дошкольной группы льготники</t>
  </si>
  <si>
    <t>Тирожирование метод.пособий</t>
  </si>
  <si>
    <t>72</t>
  </si>
  <si>
    <t>20</t>
  </si>
  <si>
    <t>22</t>
  </si>
  <si>
    <t>ведро металлическое(шт)</t>
  </si>
  <si>
    <t>2</t>
  </si>
  <si>
    <t xml:space="preserve">Всего по смете на 2018 год </t>
  </si>
  <si>
    <t>Всего по смете на 2018 год</t>
  </si>
  <si>
    <t xml:space="preserve">Всего по смете на 2019 год </t>
  </si>
  <si>
    <t>Всего по смете на 2019 год</t>
  </si>
  <si>
    <t xml:space="preserve">БЮДЖЕТНАЯ СМЕТА НА 2017 ГОД </t>
  </si>
  <si>
    <t>от  01 января 2017 года</t>
  </si>
  <si>
    <t>к бюджетной смете расходов на 2018 год</t>
  </si>
  <si>
    <t>к  бюджетной смете расходов на 2018 год</t>
  </si>
  <si>
    <t>к  бюджетной смете расходов на 2018 год (субвенция)</t>
  </si>
  <si>
    <t>к  бюджетной смете расходов на 2018 год (кредиторская задолженность)</t>
  </si>
  <si>
    <t>к бюджетной смете расходов на 2019 год</t>
  </si>
  <si>
    <t>к  бюджетной смете расходов на 2019 год</t>
  </si>
  <si>
    <t>к  бюджетной смете расходов на 2019 год (субвенция)</t>
  </si>
  <si>
    <t>к  бюджетной смете расходов на 2019 год (кредиторская задолженность)</t>
  </si>
  <si>
    <t>к  бюджетной смете расходов на 2017 год</t>
  </si>
  <si>
    <t>к бюджетной смете расходов на 2017 год</t>
  </si>
  <si>
    <t>к  бюджетной смете расходов на 2017 год (субвенция)</t>
  </si>
  <si>
    <t>к  бюджетной смете расходов на 2017 год (кредиторская задолженность)</t>
  </si>
  <si>
    <t>119</t>
  </si>
  <si>
    <t>5100270361</t>
  </si>
  <si>
    <t>5100270362</t>
  </si>
  <si>
    <t>5100270363</t>
  </si>
  <si>
    <t>Заработная плата пед. работников</t>
  </si>
  <si>
    <t>Заработная плата прочего персонала</t>
  </si>
  <si>
    <t>Начисления на выплаты по оплате труда пед. работников</t>
  </si>
  <si>
    <t>Начисления на выплаты по оплате труда прочего персонала</t>
  </si>
  <si>
    <t>41</t>
  </si>
  <si>
    <t>42</t>
  </si>
  <si>
    <t>46</t>
  </si>
  <si>
    <t>от  26 января 2017 года</t>
  </si>
  <si>
    <t>Заработная плата прочего персонала (мест. бюджет)</t>
  </si>
  <si>
    <t>19</t>
  </si>
  <si>
    <t>Расчет расходов по подстатье 212 "Прочие выплаты"</t>
  </si>
  <si>
    <t>суточные и командировочные</t>
  </si>
  <si>
    <t xml:space="preserve"> Расчет расходов по подстатье 213 "Начисления на выплаты по оплате труда"</t>
  </si>
  <si>
    <t>дератизация</t>
  </si>
  <si>
    <t>заправка картриджей</t>
  </si>
  <si>
    <t>медосмотр</t>
  </si>
  <si>
    <t>обслуживание тревожной кнопки</t>
  </si>
  <si>
    <t xml:space="preserve"> Расчет расходов по статье 310 "Увеличение стоимости основных средств"</t>
  </si>
  <si>
    <t>режимные карты</t>
  </si>
  <si>
    <t>приобретение и установка софитов</t>
  </si>
  <si>
    <t>канцтовары</t>
  </si>
  <si>
    <t>Заработная плата пед. работников (дош. гр)</t>
  </si>
  <si>
    <t>Заработная плата прочего персонала (дош. гр.)</t>
  </si>
  <si>
    <t>Начисления на выплаты по оплате труда пед. работников (дош. гр.)</t>
  </si>
  <si>
    <t>Начисления на выплаты по оплате труда прочего персонала (дош. гр.)</t>
  </si>
  <si>
    <t>23</t>
  </si>
  <si>
    <t>26</t>
  </si>
  <si>
    <t>27</t>
  </si>
  <si>
    <t>28</t>
  </si>
  <si>
    <t>31</t>
  </si>
  <si>
    <t>35</t>
  </si>
  <si>
    <t>38</t>
  </si>
  <si>
    <t>43</t>
  </si>
  <si>
    <t>45</t>
  </si>
  <si>
    <t>48</t>
  </si>
  <si>
    <t>55</t>
  </si>
  <si>
    <t>58</t>
  </si>
  <si>
    <t>59</t>
  </si>
  <si>
    <t>60</t>
  </si>
  <si>
    <t>75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</si>
</sst>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&quot;р.&quot;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E+0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0"/>
    <numFmt numFmtId="179" formatCode="#,##0.000"/>
    <numFmt numFmtId="180" formatCode="#,##0.0"/>
    <numFmt numFmtId="181" formatCode="0.000000000"/>
    <numFmt numFmtId="182" formatCode="0.0E+00"/>
    <numFmt numFmtId="183" formatCode="[$-FC19]d\ mmmm\ yyyy\ &quot;г.&quot;"/>
    <numFmt numFmtId="184" formatCode="_-* #,##0.0_р_._-;\-* #,##0.0_р_._-;_-* &quot;-&quot;??_р_._-;_-@_-"/>
    <numFmt numFmtId="185" formatCode="_-* #,##0_р_._-;\-* #,##0_р_._-;_-* &quot;-&quot;??_р_._-;_-@_-"/>
    <numFmt numFmtId="186" formatCode="#,##0.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4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 wrapText="1"/>
    </xf>
    <xf numFmtId="178" fontId="11" fillId="0" borderId="15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178" fontId="5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178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78" fontId="1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178" fontId="11" fillId="0" borderId="17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left" wrapText="1"/>
    </xf>
    <xf numFmtId="178" fontId="11" fillId="0" borderId="22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1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185" fontId="5" fillId="0" borderId="10" xfId="6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52" applyFont="1" applyFill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3" fontId="4" fillId="0" borderId="10" xfId="52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3" fontId="12" fillId="0" borderId="23" xfId="52" applyNumberFormat="1" applyFont="1" applyFill="1" applyBorder="1" applyAlignment="1">
      <alignment horizontal="center" vertical="center"/>
      <protection/>
    </xf>
    <xf numFmtId="3" fontId="4" fillId="0" borderId="20" xfId="52" applyNumberFormat="1" applyFont="1" applyFill="1" applyBorder="1" applyAlignment="1">
      <alignment horizontal="center" vertical="center"/>
      <protection/>
    </xf>
    <xf numFmtId="3" fontId="4" fillId="0" borderId="24" xfId="52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3" fontId="5" fillId="0" borderId="23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23" xfId="52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20" xfId="52" applyNumberFormat="1" applyFont="1" applyFill="1" applyBorder="1" applyAlignment="1">
      <alignment horizontal="center" vertical="center"/>
      <protection/>
    </xf>
    <xf numFmtId="3" fontId="5" fillId="0" borderId="24" xfId="52" applyNumberFormat="1" applyFont="1" applyFill="1" applyBorder="1" applyAlignment="1">
      <alignment horizontal="center" vertical="center"/>
      <protection/>
    </xf>
    <xf numFmtId="1" fontId="4" fillId="0" borderId="12" xfId="0" applyNumberFormat="1" applyFont="1" applyFill="1" applyBorder="1" applyAlignment="1">
      <alignment horizontal="center" wrapText="1"/>
    </xf>
    <xf numFmtId="0" fontId="4" fillId="0" borderId="12" xfId="52" applyFont="1" applyFill="1" applyBorder="1" applyAlignment="1">
      <alignment horizontal="center" wrapText="1"/>
      <protection/>
    </xf>
    <xf numFmtId="3" fontId="4" fillId="0" borderId="10" xfId="52" applyNumberFormat="1" applyFont="1" applyFill="1" applyBorder="1" applyAlignment="1">
      <alignment horizontal="center"/>
      <protection/>
    </xf>
    <xf numFmtId="3" fontId="4" fillId="0" borderId="23" xfId="52" applyNumberFormat="1" applyFont="1" applyFill="1" applyBorder="1" applyAlignment="1">
      <alignment horizontal="center"/>
      <protection/>
    </xf>
    <xf numFmtId="3" fontId="12" fillId="0" borderId="10" xfId="52" applyNumberFormat="1" applyFont="1" applyFill="1" applyBorder="1" applyAlignment="1">
      <alignment horizontal="center"/>
      <protection/>
    </xf>
    <xf numFmtId="3" fontId="12" fillId="0" borderId="23" xfId="52" applyNumberFormat="1" applyFont="1" applyFill="1" applyBorder="1" applyAlignment="1">
      <alignment horizontal="center"/>
      <protection/>
    </xf>
    <xf numFmtId="3" fontId="4" fillId="0" borderId="20" xfId="52" applyNumberFormat="1" applyFont="1" applyFill="1" applyBorder="1" applyAlignment="1">
      <alignment horizontal="center"/>
      <protection/>
    </xf>
    <xf numFmtId="3" fontId="4" fillId="0" borderId="24" xfId="52" applyNumberFormat="1" applyFont="1" applyFill="1" applyBorder="1" applyAlignment="1">
      <alignment horizontal="center"/>
      <protection/>
    </xf>
    <xf numFmtId="3" fontId="5" fillId="0" borderId="10" xfId="52" applyNumberFormat="1" applyFont="1" applyFill="1" applyBorder="1" applyAlignment="1">
      <alignment horizontal="center"/>
      <protection/>
    </xf>
    <xf numFmtId="3" fontId="5" fillId="0" borderId="23" xfId="52" applyNumberFormat="1" applyFont="1" applyFill="1" applyBorder="1" applyAlignment="1">
      <alignment horizontal="center"/>
      <protection/>
    </xf>
    <xf numFmtId="3" fontId="11" fillId="0" borderId="10" xfId="52" applyNumberFormat="1" applyFont="1" applyFill="1" applyBorder="1" applyAlignment="1">
      <alignment horizontal="center"/>
      <protection/>
    </xf>
    <xf numFmtId="3" fontId="11" fillId="0" borderId="23" xfId="52" applyNumberFormat="1" applyFont="1" applyFill="1" applyBorder="1" applyAlignment="1">
      <alignment horizontal="center"/>
      <protection/>
    </xf>
    <xf numFmtId="3" fontId="5" fillId="0" borderId="10" xfId="52" applyNumberFormat="1" applyFont="1" applyFill="1" applyBorder="1" applyAlignment="1">
      <alignment horizontal="center" wrapText="1"/>
      <protection/>
    </xf>
    <xf numFmtId="3" fontId="5" fillId="0" borderId="23" xfId="52" applyNumberFormat="1" applyFont="1" applyFill="1" applyBorder="1" applyAlignment="1">
      <alignment horizontal="center" wrapText="1"/>
      <protection/>
    </xf>
    <xf numFmtId="3" fontId="4" fillId="0" borderId="10" xfId="52" applyNumberFormat="1" applyFont="1" applyFill="1" applyBorder="1" applyAlignment="1">
      <alignment horizontal="center" wrapText="1"/>
      <protection/>
    </xf>
    <xf numFmtId="3" fontId="4" fillId="0" borderId="23" xfId="52" applyNumberFormat="1" applyFont="1" applyFill="1" applyBorder="1" applyAlignment="1">
      <alignment horizontal="center" wrapText="1"/>
      <protection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178" fontId="1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52" applyNumberFormat="1" applyFont="1" applyFill="1" applyBorder="1" applyAlignment="1">
      <alignment horizontal="center" vertical="center"/>
      <protection/>
    </xf>
    <xf numFmtId="3" fontId="5" fillId="0" borderId="25" xfId="52" applyNumberFormat="1" applyFont="1" applyFill="1" applyBorder="1" applyAlignment="1">
      <alignment horizontal="center" vertical="center"/>
      <protection/>
    </xf>
    <xf numFmtId="1" fontId="11" fillId="0" borderId="25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185" fontId="5" fillId="0" borderId="15" xfId="6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5" fontId="5" fillId="0" borderId="26" xfId="6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4" fillId="0" borderId="20" xfId="52" applyNumberFormat="1" applyFont="1" applyFill="1" applyBorder="1" applyAlignment="1">
      <alignment horizontal="center" vertical="center" wrapText="1"/>
      <protection/>
    </xf>
    <xf numFmtId="3" fontId="4" fillId="0" borderId="24" xfId="52" applyNumberFormat="1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2" fillId="0" borderId="0" xfId="52" applyFont="1" applyFill="1" applyAlignment="1">
      <alignment horizontal="center"/>
      <protection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1" fontId="4" fillId="0" borderId="29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4" fontId="4" fillId="0" borderId="29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" fontId="4" fillId="0" borderId="30" xfId="0" applyNumberFormat="1" applyFont="1" applyFill="1" applyBorder="1" applyAlignment="1">
      <alignment horizontal="center" wrapText="1"/>
    </xf>
    <xf numFmtId="3" fontId="5" fillId="0" borderId="30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4" fontId="5" fillId="0" borderId="30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49" fontId="4" fillId="33" borderId="29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 wrapText="1"/>
    </xf>
    <xf numFmtId="4" fontId="4" fillId="33" borderId="30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167" fontId="13" fillId="0" borderId="29" xfId="53" applyNumberFormat="1" applyFont="1" applyFill="1" applyBorder="1" applyAlignment="1">
      <alignment horizontal="center" vertical="center" wrapText="1"/>
      <protection/>
    </xf>
    <xf numFmtId="167" fontId="13" fillId="0" borderId="30" xfId="53" applyNumberFormat="1" applyFont="1" applyFill="1" applyBorder="1" applyAlignment="1">
      <alignment horizontal="center" vertical="center" wrapText="1"/>
      <protection/>
    </xf>
    <xf numFmtId="167" fontId="13" fillId="0" borderId="11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4" fillId="33" borderId="29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3" fontId="4" fillId="33" borderId="29" xfId="0" applyNumberFormat="1" applyFont="1" applyFill="1" applyBorder="1" applyAlignment="1">
      <alignment horizontal="center" vertical="center" wrapText="1"/>
    </xf>
    <xf numFmtId="3" fontId="4" fillId="33" borderId="3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4" fillId="33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3" fillId="35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1" fontId="4" fillId="33" borderId="29" xfId="0" applyNumberFormat="1" applyFont="1" applyFill="1" applyBorder="1" applyAlignment="1">
      <alignment horizontal="center" wrapText="1"/>
    </xf>
    <xf numFmtId="1" fontId="4" fillId="33" borderId="30" xfId="0" applyNumberFormat="1" applyFont="1" applyFill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 wrapText="1"/>
    </xf>
    <xf numFmtId="4" fontId="4" fillId="33" borderId="29" xfId="0" applyNumberFormat="1" applyFon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wrapText="1"/>
    </xf>
    <xf numFmtId="3" fontId="4" fillId="33" borderId="29" xfId="0" applyNumberFormat="1" applyFont="1" applyFill="1" applyBorder="1" applyAlignment="1">
      <alignment horizontal="center" wrapText="1"/>
    </xf>
    <xf numFmtId="3" fontId="4" fillId="33" borderId="30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left" wrapText="1"/>
    </xf>
    <xf numFmtId="0" fontId="8" fillId="33" borderId="3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right" wrapText="1"/>
    </xf>
    <xf numFmtId="0" fontId="4" fillId="33" borderId="30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3" fontId="5" fillId="33" borderId="29" xfId="0" applyNumberFormat="1" applyFont="1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2" fontId="4" fillId="33" borderId="29" xfId="0" applyNumberFormat="1" applyFont="1" applyFill="1" applyBorder="1" applyAlignment="1">
      <alignment horizontal="center" wrapText="1"/>
    </xf>
    <xf numFmtId="2" fontId="4" fillId="33" borderId="3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" fontId="5" fillId="33" borderId="30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.сад №12013" xfId="52"/>
    <cellStyle name="Обычный_доспупная сред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103"/>
  <sheetViews>
    <sheetView tabSelected="1" view="pageBreakPreview" zoomScale="60" zoomScalePageLayoutView="0" workbookViewId="0" topLeftCell="A1">
      <selection activeCell="A10" sqref="A10:G10"/>
    </sheetView>
  </sheetViews>
  <sheetFormatPr defaultColWidth="9.00390625" defaultRowHeight="12.75"/>
  <cols>
    <col min="1" max="1" width="38.75390625" style="6" customWidth="1"/>
    <col min="2" max="2" width="6.25390625" style="6" customWidth="1"/>
    <col min="3" max="3" width="7.00390625" style="6" customWidth="1"/>
    <col min="4" max="4" width="6.75390625" style="6" customWidth="1"/>
    <col min="5" max="5" width="13.125" style="6" customWidth="1"/>
    <col min="6" max="6" width="6.25390625" style="6" customWidth="1"/>
    <col min="7" max="7" width="7.25390625" style="6" customWidth="1"/>
    <col min="8" max="8" width="7.00390625" style="6" customWidth="1"/>
    <col min="9" max="9" width="12.125" style="181" customWidth="1"/>
    <col min="10" max="10" width="7.25390625" style="183" customWidth="1"/>
    <col min="11" max="11" width="13.625" style="183" customWidth="1"/>
    <col min="12" max="12" width="11.75390625" style="183" customWidth="1"/>
    <col min="13" max="13" width="11.75390625" style="0" bestFit="1" customWidth="1"/>
    <col min="15" max="15" width="11.75390625" style="0" customWidth="1"/>
  </cols>
  <sheetData>
    <row r="1" spans="1:10" ht="12.75">
      <c r="A1" s="62" t="s">
        <v>108</v>
      </c>
      <c r="B1" s="62"/>
      <c r="C1" s="62"/>
      <c r="D1" s="62"/>
      <c r="E1" s="62"/>
      <c r="F1" s="62" t="s">
        <v>120</v>
      </c>
      <c r="G1" s="62"/>
      <c r="H1" s="62"/>
      <c r="I1" s="163"/>
      <c r="J1" s="182"/>
    </row>
    <row r="2" spans="1:10" ht="12.75" customHeight="1">
      <c r="A2" s="310" t="s">
        <v>138</v>
      </c>
      <c r="B2" s="62"/>
      <c r="C2" s="62"/>
      <c r="D2" s="62"/>
      <c r="E2" s="62"/>
      <c r="F2" s="310" t="s">
        <v>143</v>
      </c>
      <c r="G2" s="310"/>
      <c r="H2" s="310"/>
      <c r="I2" s="310"/>
      <c r="J2" s="310"/>
    </row>
    <row r="3" spans="1:10" ht="12.75">
      <c r="A3" s="310"/>
      <c r="B3" s="62"/>
      <c r="C3" s="62"/>
      <c r="D3" s="62"/>
      <c r="E3" s="62"/>
      <c r="F3" s="310"/>
      <c r="G3" s="310"/>
      <c r="H3" s="310"/>
      <c r="I3" s="310"/>
      <c r="J3" s="310"/>
    </row>
    <row r="4" spans="1:10" ht="12.75">
      <c r="A4" s="62" t="s">
        <v>139</v>
      </c>
      <c r="B4" s="62"/>
      <c r="C4" s="62"/>
      <c r="D4" s="62"/>
      <c r="E4" s="62"/>
      <c r="F4" s="62" t="s">
        <v>144</v>
      </c>
      <c r="G4" s="62"/>
      <c r="H4" s="62"/>
      <c r="I4" s="163"/>
      <c r="J4" s="182"/>
    </row>
    <row r="5" spans="1:10" ht="12.75">
      <c r="A5" s="62" t="s">
        <v>109</v>
      </c>
      <c r="B5" s="62"/>
      <c r="C5" s="62"/>
      <c r="D5" s="62"/>
      <c r="E5" s="62"/>
      <c r="F5" s="62" t="s">
        <v>66</v>
      </c>
      <c r="G5" s="62"/>
      <c r="H5" s="62"/>
      <c r="I5" s="163"/>
      <c r="J5" s="182"/>
    </row>
    <row r="6" spans="1:10" ht="12.75">
      <c r="A6" s="62"/>
      <c r="B6" s="62"/>
      <c r="C6" s="62"/>
      <c r="D6" s="62"/>
      <c r="E6" s="62"/>
      <c r="F6" s="62"/>
      <c r="G6" s="62"/>
      <c r="H6" s="62"/>
      <c r="I6" s="163"/>
      <c r="J6" s="182"/>
    </row>
    <row r="7" spans="1:10" ht="12.75">
      <c r="A7" s="62"/>
      <c r="B7" s="62"/>
      <c r="C7" s="62"/>
      <c r="D7" s="62"/>
      <c r="E7" s="62"/>
      <c r="F7" s="62"/>
      <c r="G7" s="62"/>
      <c r="H7" s="301" t="s">
        <v>3</v>
      </c>
      <c r="I7" s="302"/>
      <c r="J7" s="184">
        <v>501012</v>
      </c>
    </row>
    <row r="8" spans="1:10" ht="12.75">
      <c r="A8" s="84"/>
      <c r="B8" s="62"/>
      <c r="C8" s="62"/>
      <c r="D8" s="62"/>
      <c r="E8" s="62"/>
      <c r="F8" s="62"/>
      <c r="G8" s="62"/>
      <c r="H8" s="301" t="s">
        <v>4</v>
      </c>
      <c r="I8" s="302"/>
      <c r="J8" s="308"/>
    </row>
    <row r="9" spans="1:10" ht="12.75">
      <c r="A9" s="313" t="s">
        <v>237</v>
      </c>
      <c r="B9" s="313"/>
      <c r="C9" s="313"/>
      <c r="D9" s="313"/>
      <c r="E9" s="313"/>
      <c r="F9" s="313"/>
      <c r="G9" s="313"/>
      <c r="H9" s="301"/>
      <c r="I9" s="302"/>
      <c r="J9" s="308"/>
    </row>
    <row r="10" spans="1:10" ht="12.75">
      <c r="A10" s="309" t="s">
        <v>262</v>
      </c>
      <c r="B10" s="309"/>
      <c r="C10" s="309"/>
      <c r="D10" s="309"/>
      <c r="E10" s="309"/>
      <c r="F10" s="309"/>
      <c r="G10" s="309"/>
      <c r="H10" s="301" t="s">
        <v>5</v>
      </c>
      <c r="I10" s="302"/>
      <c r="J10" s="184"/>
    </row>
    <row r="11" spans="1:10" ht="12.75" customHeight="1">
      <c r="A11" s="62" t="s">
        <v>73</v>
      </c>
      <c r="B11" s="310" t="s">
        <v>196</v>
      </c>
      <c r="C11" s="310"/>
      <c r="D11" s="310"/>
      <c r="E11" s="310"/>
      <c r="F11" s="310"/>
      <c r="G11" s="310"/>
      <c r="H11" s="311" t="s">
        <v>6</v>
      </c>
      <c r="I11" s="312"/>
      <c r="J11" s="308"/>
    </row>
    <row r="12" spans="1:10" ht="12.75">
      <c r="A12" s="62"/>
      <c r="B12" s="62"/>
      <c r="C12" s="62"/>
      <c r="D12" s="62"/>
      <c r="E12" s="62"/>
      <c r="F12" s="62"/>
      <c r="G12" s="62"/>
      <c r="H12" s="86"/>
      <c r="I12" s="162"/>
      <c r="J12" s="308"/>
    </row>
    <row r="13" spans="1:10" ht="12.75" customHeight="1">
      <c r="A13" s="87" t="s">
        <v>11</v>
      </c>
      <c r="B13" s="306" t="s">
        <v>86</v>
      </c>
      <c r="C13" s="306"/>
      <c r="D13" s="306"/>
      <c r="E13" s="306"/>
      <c r="F13" s="306"/>
      <c r="G13" s="306"/>
      <c r="H13" s="311" t="s">
        <v>6</v>
      </c>
      <c r="I13" s="312"/>
      <c r="J13" s="308"/>
    </row>
    <row r="14" spans="1:10" ht="12.75">
      <c r="A14" s="62"/>
      <c r="B14" s="62"/>
      <c r="C14" s="62"/>
      <c r="D14" s="62"/>
      <c r="E14" s="62"/>
      <c r="F14" s="62"/>
      <c r="G14" s="62"/>
      <c r="H14" s="88"/>
      <c r="I14" s="71"/>
      <c r="J14" s="308"/>
    </row>
    <row r="15" spans="1:10" ht="12.75" customHeight="1">
      <c r="A15" s="87" t="s">
        <v>0</v>
      </c>
      <c r="B15" s="306" t="s">
        <v>86</v>
      </c>
      <c r="C15" s="306"/>
      <c r="D15" s="306"/>
      <c r="E15" s="306"/>
      <c r="F15" s="306"/>
      <c r="G15" s="306"/>
      <c r="H15" s="301" t="s">
        <v>7</v>
      </c>
      <c r="I15" s="302"/>
      <c r="J15" s="184"/>
    </row>
    <row r="16" spans="1:10" ht="12.75">
      <c r="A16" s="62" t="s">
        <v>1</v>
      </c>
      <c r="B16" s="62"/>
      <c r="C16" s="62"/>
      <c r="D16" s="62"/>
      <c r="E16" s="62"/>
      <c r="F16" s="62"/>
      <c r="G16" s="62"/>
      <c r="H16" s="301" t="s">
        <v>8</v>
      </c>
      <c r="I16" s="302"/>
      <c r="J16" s="184"/>
    </row>
    <row r="17" spans="1:10" ht="12.75">
      <c r="A17" s="62" t="s">
        <v>2</v>
      </c>
      <c r="B17" s="307" t="s">
        <v>59</v>
      </c>
      <c r="C17" s="307"/>
      <c r="D17" s="307"/>
      <c r="E17" s="307"/>
      <c r="F17" s="307"/>
      <c r="G17" s="307"/>
      <c r="H17" s="301" t="s">
        <v>9</v>
      </c>
      <c r="I17" s="302"/>
      <c r="J17" s="308">
        <v>383</v>
      </c>
    </row>
    <row r="18" spans="1:10" ht="12.75">
      <c r="A18" s="62"/>
      <c r="B18" s="62"/>
      <c r="C18" s="62"/>
      <c r="D18" s="62"/>
      <c r="E18" s="62"/>
      <c r="F18" s="62"/>
      <c r="G18" s="62"/>
      <c r="H18" s="301"/>
      <c r="I18" s="302"/>
      <c r="J18" s="308"/>
    </row>
    <row r="19" spans="1:10" ht="12.75">
      <c r="A19" s="62"/>
      <c r="B19" s="62"/>
      <c r="C19" s="62"/>
      <c r="D19" s="62"/>
      <c r="E19" s="62"/>
      <c r="F19" s="62"/>
      <c r="G19" s="62"/>
      <c r="H19" s="301" t="s">
        <v>10</v>
      </c>
      <c r="I19" s="302"/>
      <c r="J19" s="185"/>
    </row>
    <row r="20" spans="1:12" ht="12.75" customHeight="1">
      <c r="A20" s="303" t="s">
        <v>12</v>
      </c>
      <c r="B20" s="303" t="s">
        <v>13</v>
      </c>
      <c r="C20" s="304" t="s">
        <v>14</v>
      </c>
      <c r="D20" s="304"/>
      <c r="E20" s="304"/>
      <c r="F20" s="304"/>
      <c r="G20" s="304"/>
      <c r="H20" s="304"/>
      <c r="I20" s="305" t="s">
        <v>21</v>
      </c>
      <c r="J20" s="305"/>
      <c r="K20" s="300" t="s">
        <v>189</v>
      </c>
      <c r="L20" s="300" t="s">
        <v>190</v>
      </c>
    </row>
    <row r="21" spans="1:12" ht="76.5">
      <c r="A21" s="303"/>
      <c r="B21" s="303"/>
      <c r="C21" s="85" t="s">
        <v>15</v>
      </c>
      <c r="D21" s="85" t="s">
        <v>16</v>
      </c>
      <c r="E21" s="85" t="s">
        <v>17</v>
      </c>
      <c r="F21" s="85" t="s">
        <v>18</v>
      </c>
      <c r="G21" s="85" t="s">
        <v>19</v>
      </c>
      <c r="H21" s="85" t="s">
        <v>20</v>
      </c>
      <c r="I21" s="164" t="s">
        <v>22</v>
      </c>
      <c r="J21" s="176" t="s">
        <v>23</v>
      </c>
      <c r="K21" s="300"/>
      <c r="L21" s="300"/>
    </row>
    <row r="22" spans="1:12" ht="13.5" thickBot="1">
      <c r="A22" s="90">
        <v>1</v>
      </c>
      <c r="B22" s="90">
        <v>2</v>
      </c>
      <c r="C22" s="90">
        <v>3</v>
      </c>
      <c r="D22" s="90">
        <v>4</v>
      </c>
      <c r="E22" s="90">
        <v>5</v>
      </c>
      <c r="F22" s="90">
        <v>6</v>
      </c>
      <c r="G22" s="90">
        <v>7</v>
      </c>
      <c r="H22" s="90">
        <v>8</v>
      </c>
      <c r="I22" s="191">
        <v>9</v>
      </c>
      <c r="J22" s="165">
        <v>10</v>
      </c>
      <c r="K22" s="166">
        <v>11</v>
      </c>
      <c r="L22" s="166">
        <v>12</v>
      </c>
    </row>
    <row r="23" spans="1:12" ht="14.25" thickBot="1">
      <c r="A23" s="91" t="s">
        <v>145</v>
      </c>
      <c r="B23" s="92" t="s">
        <v>49</v>
      </c>
      <c r="C23" s="93" t="s">
        <v>31</v>
      </c>
      <c r="D23" s="94"/>
      <c r="E23" s="94"/>
      <c r="F23" s="94"/>
      <c r="G23" s="94"/>
      <c r="H23" s="94"/>
      <c r="I23" s="167">
        <f>I24+I90</f>
        <v>4619321.98</v>
      </c>
      <c r="J23" s="168"/>
      <c r="K23" s="167">
        <f>K24+K90</f>
        <v>4844330.68</v>
      </c>
      <c r="L23" s="248">
        <f>L24+L90</f>
        <v>4799613.68</v>
      </c>
    </row>
    <row r="24" spans="1:12" ht="14.25" thickBot="1">
      <c r="A24" s="91" t="s">
        <v>146</v>
      </c>
      <c r="B24" s="96">
        <f aca="true" t="shared" si="0" ref="B24:B87">B23+1</f>
        <v>2</v>
      </c>
      <c r="C24" s="93" t="s">
        <v>31</v>
      </c>
      <c r="D24" s="93" t="s">
        <v>53</v>
      </c>
      <c r="E24" s="94"/>
      <c r="F24" s="94"/>
      <c r="G24" s="94"/>
      <c r="H24" s="94"/>
      <c r="I24" s="167">
        <f>I25+I33+I37+I75+I78+I84+I6+I62+I73+I58</f>
        <v>4576481.98</v>
      </c>
      <c r="J24" s="168"/>
      <c r="K24" s="167">
        <f>K25+K33+K37+K75+K78+K84+K6+K62+K73+K58</f>
        <v>4801490.68</v>
      </c>
      <c r="L24" s="248">
        <f>L25+L33+L37+L75+L78+L84+L6+L62+L73+L58</f>
        <v>4756773.68</v>
      </c>
    </row>
    <row r="25" spans="1:13" s="1" customFormat="1" ht="38.25">
      <c r="A25" s="97" t="s">
        <v>147</v>
      </c>
      <c r="B25" s="98">
        <f t="shared" si="0"/>
        <v>3</v>
      </c>
      <c r="C25" s="99" t="s">
        <v>31</v>
      </c>
      <c r="D25" s="99" t="s">
        <v>53</v>
      </c>
      <c r="E25" s="99" t="s">
        <v>148</v>
      </c>
      <c r="F25" s="99"/>
      <c r="G25" s="100"/>
      <c r="H25" s="100"/>
      <c r="I25" s="169">
        <f>I26</f>
        <v>13300</v>
      </c>
      <c r="J25" s="169"/>
      <c r="K25" s="169">
        <f>K26</f>
        <v>0</v>
      </c>
      <c r="L25" s="232">
        <f>L26</f>
        <v>0</v>
      </c>
      <c r="M25" s="75"/>
    </row>
    <row r="26" spans="1:12" ht="27">
      <c r="A26" s="102" t="s">
        <v>149</v>
      </c>
      <c r="B26" s="103">
        <f t="shared" si="0"/>
        <v>4</v>
      </c>
      <c r="C26" s="104" t="s">
        <v>31</v>
      </c>
      <c r="D26" s="104" t="s">
        <v>53</v>
      </c>
      <c r="E26" s="104" t="s">
        <v>150</v>
      </c>
      <c r="F26" s="104"/>
      <c r="G26" s="105"/>
      <c r="H26" s="105"/>
      <c r="I26" s="170">
        <f>I27</f>
        <v>13300</v>
      </c>
      <c r="J26" s="170"/>
      <c r="K26" s="170">
        <f>K27</f>
        <v>0</v>
      </c>
      <c r="L26" s="247">
        <f>L27</f>
        <v>0</v>
      </c>
    </row>
    <row r="27" spans="1:12" ht="27">
      <c r="A27" s="102" t="s">
        <v>151</v>
      </c>
      <c r="B27" s="103">
        <f t="shared" si="0"/>
        <v>5</v>
      </c>
      <c r="C27" s="104" t="s">
        <v>31</v>
      </c>
      <c r="D27" s="104" t="s">
        <v>53</v>
      </c>
      <c r="E27" s="104" t="s">
        <v>152</v>
      </c>
      <c r="F27" s="104"/>
      <c r="G27" s="105"/>
      <c r="H27" s="105"/>
      <c r="I27" s="170">
        <f>I29+I32</f>
        <v>13300</v>
      </c>
      <c r="J27" s="170"/>
      <c r="K27" s="170">
        <f>K29+K32</f>
        <v>0</v>
      </c>
      <c r="L27" s="247">
        <f>L29+L32</f>
        <v>0</v>
      </c>
    </row>
    <row r="28" spans="1:12" ht="13.5">
      <c r="A28" s="107" t="s">
        <v>40</v>
      </c>
      <c r="B28" s="103">
        <f t="shared" si="0"/>
        <v>6</v>
      </c>
      <c r="C28" s="108" t="s">
        <v>31</v>
      </c>
      <c r="D28" s="108" t="s">
        <v>53</v>
      </c>
      <c r="E28" s="108" t="s">
        <v>152</v>
      </c>
      <c r="F28" s="108" t="s">
        <v>75</v>
      </c>
      <c r="G28" s="109">
        <v>220</v>
      </c>
      <c r="H28" s="109"/>
      <c r="I28" s="171"/>
      <c r="J28" s="186"/>
      <c r="K28" s="192"/>
      <c r="L28" s="193"/>
    </row>
    <row r="29" spans="1:13" ht="13.5">
      <c r="A29" s="111" t="s">
        <v>44</v>
      </c>
      <c r="B29" s="103">
        <f t="shared" si="0"/>
        <v>7</v>
      </c>
      <c r="C29" s="112" t="s">
        <v>31</v>
      </c>
      <c r="D29" s="112" t="s">
        <v>53</v>
      </c>
      <c r="E29" s="112" t="s">
        <v>152</v>
      </c>
      <c r="F29" s="112" t="s">
        <v>77</v>
      </c>
      <c r="G29" s="113">
        <v>225</v>
      </c>
      <c r="H29" s="113"/>
      <c r="I29" s="172">
        <f>пожарная!Q17</f>
        <v>11000</v>
      </c>
      <c r="J29" s="184"/>
      <c r="K29" s="192">
        <v>0</v>
      </c>
      <c r="L29" s="193">
        <v>0</v>
      </c>
      <c r="M29" s="76"/>
    </row>
    <row r="30" spans="1:12" ht="13.5">
      <c r="A30" s="115" t="s">
        <v>46</v>
      </c>
      <c r="B30" s="103">
        <f t="shared" si="0"/>
        <v>8</v>
      </c>
      <c r="C30" s="108" t="s">
        <v>31</v>
      </c>
      <c r="D30" s="108" t="s">
        <v>53</v>
      </c>
      <c r="E30" s="108" t="s">
        <v>152</v>
      </c>
      <c r="F30" s="108" t="s">
        <v>75</v>
      </c>
      <c r="G30" s="109">
        <v>300</v>
      </c>
      <c r="H30" s="109"/>
      <c r="I30" s="171"/>
      <c r="J30" s="186"/>
      <c r="K30" s="194"/>
      <c r="L30" s="195"/>
    </row>
    <row r="31" spans="1:12" ht="13.5">
      <c r="A31" s="116" t="s">
        <v>47</v>
      </c>
      <c r="B31" s="103">
        <f t="shared" si="0"/>
        <v>9</v>
      </c>
      <c r="C31" s="112" t="s">
        <v>31</v>
      </c>
      <c r="D31" s="112" t="s">
        <v>53</v>
      </c>
      <c r="E31" s="112" t="s">
        <v>152</v>
      </c>
      <c r="F31" s="112" t="s">
        <v>77</v>
      </c>
      <c r="G31" s="113">
        <v>310</v>
      </c>
      <c r="H31" s="113"/>
      <c r="I31" s="172"/>
      <c r="J31" s="184"/>
      <c r="K31" s="192"/>
      <c r="L31" s="193"/>
    </row>
    <row r="32" spans="1:13" ht="14.25" thickBot="1">
      <c r="A32" s="117" t="s">
        <v>48</v>
      </c>
      <c r="B32" s="118">
        <f t="shared" si="0"/>
        <v>10</v>
      </c>
      <c r="C32" s="119" t="s">
        <v>31</v>
      </c>
      <c r="D32" s="119" t="s">
        <v>53</v>
      </c>
      <c r="E32" s="119" t="s">
        <v>152</v>
      </c>
      <c r="F32" s="119" t="s">
        <v>77</v>
      </c>
      <c r="G32" s="120">
        <v>340</v>
      </c>
      <c r="H32" s="120"/>
      <c r="I32" s="173">
        <f>пожарная!Q24</f>
        <v>2300</v>
      </c>
      <c r="J32" s="187"/>
      <c r="K32" s="196">
        <v>0</v>
      </c>
      <c r="L32" s="197">
        <v>0</v>
      </c>
      <c r="M32" s="76"/>
    </row>
    <row r="33" spans="1:12" ht="54">
      <c r="A33" s="122" t="s">
        <v>175</v>
      </c>
      <c r="B33" s="123">
        <f t="shared" si="0"/>
        <v>11</v>
      </c>
      <c r="C33" s="124" t="s">
        <v>31</v>
      </c>
      <c r="D33" s="124" t="s">
        <v>53</v>
      </c>
      <c r="E33" s="124" t="s">
        <v>176</v>
      </c>
      <c r="F33" s="124"/>
      <c r="G33" s="125"/>
      <c r="H33" s="125"/>
      <c r="I33" s="174">
        <v>0</v>
      </c>
      <c r="J33" s="174"/>
      <c r="K33" s="174">
        <v>0</v>
      </c>
      <c r="L33" s="242">
        <v>0</v>
      </c>
    </row>
    <row r="34" spans="1:12" ht="26.25">
      <c r="A34" s="127" t="s">
        <v>177</v>
      </c>
      <c r="B34" s="103">
        <f t="shared" si="0"/>
        <v>12</v>
      </c>
      <c r="C34" s="128" t="s">
        <v>31</v>
      </c>
      <c r="D34" s="128" t="s">
        <v>53</v>
      </c>
      <c r="E34" s="128" t="s">
        <v>178</v>
      </c>
      <c r="F34" s="112"/>
      <c r="G34" s="113"/>
      <c r="H34" s="113"/>
      <c r="I34" s="172">
        <v>0</v>
      </c>
      <c r="J34" s="172"/>
      <c r="K34" s="172">
        <v>0</v>
      </c>
      <c r="L34" s="245">
        <v>0</v>
      </c>
    </row>
    <row r="35" spans="1:12" ht="26.25">
      <c r="A35" s="127" t="s">
        <v>136</v>
      </c>
      <c r="B35" s="103">
        <f t="shared" si="0"/>
        <v>13</v>
      </c>
      <c r="C35" s="128" t="s">
        <v>31</v>
      </c>
      <c r="D35" s="128" t="s">
        <v>53</v>
      </c>
      <c r="E35" s="129">
        <v>1300100150</v>
      </c>
      <c r="F35" s="129">
        <v>240</v>
      </c>
      <c r="G35" s="129"/>
      <c r="H35" s="5"/>
      <c r="I35" s="175">
        <v>0</v>
      </c>
      <c r="J35" s="175"/>
      <c r="K35" s="175">
        <v>0</v>
      </c>
      <c r="L35" s="246">
        <v>0</v>
      </c>
    </row>
    <row r="36" spans="1:13" ht="14.25" thickBot="1">
      <c r="A36" s="131" t="s">
        <v>44</v>
      </c>
      <c r="B36" s="118">
        <f t="shared" si="0"/>
        <v>14</v>
      </c>
      <c r="C36" s="119" t="s">
        <v>31</v>
      </c>
      <c r="D36" s="119" t="s">
        <v>53</v>
      </c>
      <c r="E36" s="132">
        <v>1300100150</v>
      </c>
      <c r="F36" s="132">
        <v>244</v>
      </c>
      <c r="G36" s="132">
        <v>225</v>
      </c>
      <c r="H36" s="132"/>
      <c r="I36" s="177"/>
      <c r="J36" s="178"/>
      <c r="K36" s="196"/>
      <c r="L36" s="197"/>
      <c r="M36" s="66"/>
    </row>
    <row r="37" spans="1:12" ht="40.5">
      <c r="A37" s="122" t="s">
        <v>153</v>
      </c>
      <c r="B37" s="123">
        <f t="shared" si="0"/>
        <v>15</v>
      </c>
      <c r="C37" s="124" t="s">
        <v>31</v>
      </c>
      <c r="D37" s="124" t="s">
        <v>53</v>
      </c>
      <c r="E37" s="124" t="s">
        <v>154</v>
      </c>
      <c r="F37" s="124"/>
      <c r="G37" s="125"/>
      <c r="H37" s="125"/>
      <c r="I37" s="174">
        <f>I40+I45+I46+I53+I54+I56+I57</f>
        <v>998370.98</v>
      </c>
      <c r="J37" s="174"/>
      <c r="K37" s="174">
        <f>K40+K45+K46+K53+K54+K56+K57</f>
        <v>869566.6799999999</v>
      </c>
      <c r="L37" s="242">
        <f>L40+L45+L46+L53+L54+L56+L57</f>
        <v>824846.6799999999</v>
      </c>
    </row>
    <row r="38" spans="1:12" s="1" customFormat="1" ht="13.5">
      <c r="A38" s="127" t="s">
        <v>155</v>
      </c>
      <c r="B38" s="103">
        <f t="shared" si="0"/>
        <v>16</v>
      </c>
      <c r="C38" s="128" t="s">
        <v>31</v>
      </c>
      <c r="D38" s="128" t="s">
        <v>53</v>
      </c>
      <c r="E38" s="128" t="s">
        <v>156</v>
      </c>
      <c r="F38" s="128"/>
      <c r="G38" s="139"/>
      <c r="H38" s="139"/>
      <c r="I38" s="179">
        <f>I39</f>
        <v>62850</v>
      </c>
      <c r="J38" s="179"/>
      <c r="K38" s="179">
        <v>0</v>
      </c>
      <c r="L38" s="233">
        <v>0</v>
      </c>
    </row>
    <row r="39" spans="1:12" ht="26.25">
      <c r="A39" s="127" t="s">
        <v>157</v>
      </c>
      <c r="B39" s="103">
        <f t="shared" si="0"/>
        <v>17</v>
      </c>
      <c r="C39" s="128" t="s">
        <v>31</v>
      </c>
      <c r="D39" s="128" t="s">
        <v>53</v>
      </c>
      <c r="E39" s="128" t="s">
        <v>129</v>
      </c>
      <c r="F39" s="128"/>
      <c r="G39" s="139"/>
      <c r="H39" s="139"/>
      <c r="I39" s="179">
        <f>I40</f>
        <v>62850</v>
      </c>
      <c r="J39" s="179"/>
      <c r="K39" s="179">
        <v>0</v>
      </c>
      <c r="L39" s="233">
        <v>0</v>
      </c>
    </row>
    <row r="40" spans="1:12" ht="26.25">
      <c r="A40" s="115" t="s">
        <v>111</v>
      </c>
      <c r="B40" s="103">
        <f t="shared" si="0"/>
        <v>18</v>
      </c>
      <c r="C40" s="108" t="s">
        <v>31</v>
      </c>
      <c r="D40" s="108" t="s">
        <v>53</v>
      </c>
      <c r="E40" s="108" t="s">
        <v>129</v>
      </c>
      <c r="F40" s="108" t="s">
        <v>100</v>
      </c>
      <c r="G40" s="109">
        <v>210</v>
      </c>
      <c r="H40" s="109"/>
      <c r="I40" s="171">
        <f>I41+I42+I43</f>
        <v>62850</v>
      </c>
      <c r="J40" s="186"/>
      <c r="K40" s="192"/>
      <c r="L40" s="193"/>
    </row>
    <row r="41" spans="1:12" ht="13.5">
      <c r="A41" s="111" t="s">
        <v>102</v>
      </c>
      <c r="B41" s="103">
        <f t="shared" si="0"/>
        <v>19</v>
      </c>
      <c r="C41" s="112" t="s">
        <v>31</v>
      </c>
      <c r="D41" s="112" t="s">
        <v>53</v>
      </c>
      <c r="E41" s="112" t="s">
        <v>129</v>
      </c>
      <c r="F41" s="108" t="s">
        <v>112</v>
      </c>
      <c r="G41" s="109">
        <v>211</v>
      </c>
      <c r="H41" s="109"/>
      <c r="I41" s="171">
        <f>'расч мест'!P14</f>
        <v>46500</v>
      </c>
      <c r="J41" s="186"/>
      <c r="K41" s="192"/>
      <c r="L41" s="193"/>
    </row>
    <row r="42" spans="1:12" s="1" customFormat="1" ht="13.5">
      <c r="A42" s="111" t="s">
        <v>158</v>
      </c>
      <c r="B42" s="103">
        <f t="shared" si="0"/>
        <v>20</v>
      </c>
      <c r="C42" s="112" t="s">
        <v>31</v>
      </c>
      <c r="D42" s="112" t="s">
        <v>53</v>
      </c>
      <c r="E42" s="112" t="s">
        <v>129</v>
      </c>
      <c r="F42" s="112" t="s">
        <v>159</v>
      </c>
      <c r="G42" s="113">
        <v>212</v>
      </c>
      <c r="H42" s="113"/>
      <c r="I42" s="172">
        <f>'расч мест'!P20</f>
        <v>2250</v>
      </c>
      <c r="J42" s="184"/>
      <c r="K42" s="192"/>
      <c r="L42" s="193"/>
    </row>
    <row r="43" spans="1:12" s="1" customFormat="1" ht="13.5">
      <c r="A43" s="111" t="s">
        <v>105</v>
      </c>
      <c r="B43" s="103">
        <f t="shared" si="0"/>
        <v>21</v>
      </c>
      <c r="C43" s="112" t="s">
        <v>31</v>
      </c>
      <c r="D43" s="112" t="s">
        <v>53</v>
      </c>
      <c r="E43" s="112" t="s">
        <v>129</v>
      </c>
      <c r="F43" s="112" t="s">
        <v>251</v>
      </c>
      <c r="G43" s="113">
        <v>213</v>
      </c>
      <c r="H43" s="113"/>
      <c r="I43" s="172">
        <f>'расч мест'!P26</f>
        <v>14100</v>
      </c>
      <c r="J43" s="184"/>
      <c r="K43" s="192"/>
      <c r="L43" s="193"/>
    </row>
    <row r="44" spans="1:12" ht="13.5">
      <c r="A44" s="107" t="s">
        <v>40</v>
      </c>
      <c r="B44" s="103">
        <f t="shared" si="0"/>
        <v>22</v>
      </c>
      <c r="C44" s="108" t="s">
        <v>31</v>
      </c>
      <c r="D44" s="108" t="s">
        <v>53</v>
      </c>
      <c r="E44" s="108" t="s">
        <v>129</v>
      </c>
      <c r="F44" s="108" t="s">
        <v>75</v>
      </c>
      <c r="G44" s="109">
        <v>220</v>
      </c>
      <c r="H44" s="109"/>
      <c r="I44" s="171"/>
      <c r="J44" s="186"/>
      <c r="K44" s="192"/>
      <c r="L44" s="193"/>
    </row>
    <row r="45" spans="1:13" ht="13.5">
      <c r="A45" s="111" t="s">
        <v>41</v>
      </c>
      <c r="B45" s="103">
        <f t="shared" si="0"/>
        <v>23</v>
      </c>
      <c r="C45" s="112" t="s">
        <v>31</v>
      </c>
      <c r="D45" s="112" t="s">
        <v>53</v>
      </c>
      <c r="E45" s="112" t="s">
        <v>129</v>
      </c>
      <c r="F45" s="112" t="s">
        <v>76</v>
      </c>
      <c r="G45" s="113">
        <v>221</v>
      </c>
      <c r="H45" s="113"/>
      <c r="I45" s="172">
        <f>'расч мест'!P36</f>
        <v>39320.48</v>
      </c>
      <c r="J45" s="184"/>
      <c r="K45" s="192">
        <f>'2018'!P237</f>
        <v>39320.24</v>
      </c>
      <c r="L45" s="193">
        <f>'2019'!P237</f>
        <v>39320.24</v>
      </c>
      <c r="M45" s="66"/>
    </row>
    <row r="46" spans="1:12" s="1" customFormat="1" ht="13.5">
      <c r="A46" s="140" t="s">
        <v>42</v>
      </c>
      <c r="B46" s="103">
        <f t="shared" si="0"/>
        <v>24</v>
      </c>
      <c r="C46" s="128" t="s">
        <v>31</v>
      </c>
      <c r="D46" s="128" t="s">
        <v>53</v>
      </c>
      <c r="E46" s="128" t="s">
        <v>129</v>
      </c>
      <c r="F46" s="128" t="s">
        <v>77</v>
      </c>
      <c r="G46" s="139">
        <v>223</v>
      </c>
      <c r="H46" s="139"/>
      <c r="I46" s="179">
        <f>I48+I49+I50+I51</f>
        <v>394310</v>
      </c>
      <c r="J46" s="179"/>
      <c r="K46" s="179">
        <f>K48+K49+K50+K51</f>
        <v>404920</v>
      </c>
      <c r="L46" s="233">
        <f>L48+L49+L50+L51</f>
        <v>404919</v>
      </c>
    </row>
    <row r="47" spans="1:12" ht="13.5">
      <c r="A47" s="111" t="s">
        <v>80</v>
      </c>
      <c r="B47" s="103">
        <f t="shared" si="0"/>
        <v>25</v>
      </c>
      <c r="C47" s="112" t="s">
        <v>31</v>
      </c>
      <c r="D47" s="112" t="s">
        <v>53</v>
      </c>
      <c r="E47" s="112" t="s">
        <v>129</v>
      </c>
      <c r="F47" s="112" t="s">
        <v>77</v>
      </c>
      <c r="G47" s="113">
        <v>223</v>
      </c>
      <c r="H47" s="141" t="s">
        <v>64</v>
      </c>
      <c r="I47" s="172"/>
      <c r="J47" s="184"/>
      <c r="K47" s="192"/>
      <c r="L47" s="193"/>
    </row>
    <row r="48" spans="1:13" ht="13.5">
      <c r="A48" s="111" t="s">
        <v>79</v>
      </c>
      <c r="B48" s="103">
        <f t="shared" si="0"/>
        <v>26</v>
      </c>
      <c r="C48" s="112" t="s">
        <v>31</v>
      </c>
      <c r="D48" s="112" t="s">
        <v>53</v>
      </c>
      <c r="E48" s="112" t="s">
        <v>129</v>
      </c>
      <c r="F48" s="112" t="s">
        <v>77</v>
      </c>
      <c r="G48" s="113">
        <v>223</v>
      </c>
      <c r="H48" s="141" t="s">
        <v>50</v>
      </c>
      <c r="I48" s="172">
        <f>'расч мест'!Q42</f>
        <v>265670</v>
      </c>
      <c r="J48" s="184"/>
      <c r="K48" s="192">
        <f>'2018'!Q243</f>
        <v>270980</v>
      </c>
      <c r="L48" s="193">
        <f>'2019'!Q243</f>
        <v>270980</v>
      </c>
      <c r="M48" s="76"/>
    </row>
    <row r="49" spans="1:13" s="1" customFormat="1" ht="13.5">
      <c r="A49" s="111" t="s">
        <v>43</v>
      </c>
      <c r="B49" s="103">
        <f t="shared" si="0"/>
        <v>27</v>
      </c>
      <c r="C49" s="112" t="s">
        <v>31</v>
      </c>
      <c r="D49" s="112" t="s">
        <v>53</v>
      </c>
      <c r="E49" s="112" t="s">
        <v>129</v>
      </c>
      <c r="F49" s="112" t="s">
        <v>77</v>
      </c>
      <c r="G49" s="113">
        <v>223</v>
      </c>
      <c r="H49" s="141" t="s">
        <v>51</v>
      </c>
      <c r="I49" s="172">
        <f>'расч мест'!Q43</f>
        <v>123080</v>
      </c>
      <c r="J49" s="184"/>
      <c r="K49" s="192">
        <f>'2018'!Q244</f>
        <v>128380</v>
      </c>
      <c r="L49" s="193">
        <v>128379</v>
      </c>
      <c r="M49" s="77"/>
    </row>
    <row r="50" spans="1:13" ht="13.5">
      <c r="A50" s="111" t="s">
        <v>81</v>
      </c>
      <c r="B50" s="103">
        <f t="shared" si="0"/>
        <v>28</v>
      </c>
      <c r="C50" s="112" t="s">
        <v>31</v>
      </c>
      <c r="D50" s="112" t="s">
        <v>53</v>
      </c>
      <c r="E50" s="112" t="s">
        <v>129</v>
      </c>
      <c r="F50" s="112" t="s">
        <v>77</v>
      </c>
      <c r="G50" s="113">
        <v>223</v>
      </c>
      <c r="H50" s="141" t="s">
        <v>52</v>
      </c>
      <c r="I50" s="172">
        <f>'расч мест'!Q44</f>
        <v>5560</v>
      </c>
      <c r="J50" s="184"/>
      <c r="K50" s="192">
        <f>'2018'!Q245</f>
        <v>5560</v>
      </c>
      <c r="L50" s="198">
        <f>'2019'!Q245</f>
        <v>5560</v>
      </c>
      <c r="M50" s="76"/>
    </row>
    <row r="51" spans="1:12" s="1" customFormat="1" ht="13.5">
      <c r="A51" s="111" t="s">
        <v>82</v>
      </c>
      <c r="B51" s="103">
        <f t="shared" si="0"/>
        <v>29</v>
      </c>
      <c r="C51" s="112" t="s">
        <v>31</v>
      </c>
      <c r="D51" s="112" t="s">
        <v>53</v>
      </c>
      <c r="E51" s="112" t="s">
        <v>129</v>
      </c>
      <c r="F51" s="112" t="s">
        <v>77</v>
      </c>
      <c r="G51" s="113">
        <v>223</v>
      </c>
      <c r="H51" s="141" t="s">
        <v>65</v>
      </c>
      <c r="I51" s="172">
        <v>0</v>
      </c>
      <c r="J51" s="184"/>
      <c r="K51" s="199"/>
      <c r="L51" s="198"/>
    </row>
    <row r="52" spans="1:12" ht="13.5">
      <c r="A52" s="111" t="s">
        <v>87</v>
      </c>
      <c r="B52" s="103">
        <f t="shared" si="0"/>
        <v>30</v>
      </c>
      <c r="C52" s="112" t="s">
        <v>31</v>
      </c>
      <c r="D52" s="112" t="s">
        <v>53</v>
      </c>
      <c r="E52" s="112" t="s">
        <v>129</v>
      </c>
      <c r="F52" s="112" t="s">
        <v>77</v>
      </c>
      <c r="G52" s="113">
        <v>224</v>
      </c>
      <c r="H52" s="141"/>
      <c r="I52" s="172"/>
      <c r="J52" s="184"/>
      <c r="K52" s="199"/>
      <c r="L52" s="198"/>
    </row>
    <row r="53" spans="1:13" ht="13.5">
      <c r="A53" s="111" t="s">
        <v>44</v>
      </c>
      <c r="B53" s="103">
        <f t="shared" si="0"/>
        <v>31</v>
      </c>
      <c r="C53" s="112" t="s">
        <v>31</v>
      </c>
      <c r="D53" s="112" t="s">
        <v>53</v>
      </c>
      <c r="E53" s="112" t="s">
        <v>129</v>
      </c>
      <c r="F53" s="112" t="s">
        <v>77</v>
      </c>
      <c r="G53" s="113">
        <v>225</v>
      </c>
      <c r="H53" s="113"/>
      <c r="I53" s="172">
        <f>'расч мест'!P56</f>
        <v>31899</v>
      </c>
      <c r="J53" s="184"/>
      <c r="K53" s="199">
        <f>'2018'!P255</f>
        <v>13750</v>
      </c>
      <c r="L53" s="198">
        <f>'2019'!P255</f>
        <v>0</v>
      </c>
      <c r="M53" s="76"/>
    </row>
    <row r="54" spans="1:13" ht="13.5">
      <c r="A54" s="111" t="s">
        <v>45</v>
      </c>
      <c r="B54" s="103">
        <f t="shared" si="0"/>
        <v>32</v>
      </c>
      <c r="C54" s="112" t="s">
        <v>31</v>
      </c>
      <c r="D54" s="112" t="s">
        <v>53</v>
      </c>
      <c r="E54" s="112" t="s">
        <v>129</v>
      </c>
      <c r="F54" s="112" t="s">
        <v>77</v>
      </c>
      <c r="G54" s="113">
        <v>226</v>
      </c>
      <c r="H54" s="113"/>
      <c r="I54" s="172">
        <f>'расч мест'!P67</f>
        <v>74640</v>
      </c>
      <c r="J54" s="184"/>
      <c r="K54" s="199">
        <f>'2018'!P264</f>
        <v>25970</v>
      </c>
      <c r="L54" s="198">
        <f>'2019'!P264</f>
        <v>25970</v>
      </c>
      <c r="M54" s="76"/>
    </row>
    <row r="55" spans="1:12" s="1" customFormat="1" ht="13.5">
      <c r="A55" s="115" t="s">
        <v>46</v>
      </c>
      <c r="B55" s="103">
        <f t="shared" si="0"/>
        <v>33</v>
      </c>
      <c r="C55" s="108" t="s">
        <v>31</v>
      </c>
      <c r="D55" s="108" t="s">
        <v>53</v>
      </c>
      <c r="E55" s="108" t="s">
        <v>129</v>
      </c>
      <c r="F55" s="108" t="s">
        <v>75</v>
      </c>
      <c r="G55" s="109">
        <v>300</v>
      </c>
      <c r="H55" s="109"/>
      <c r="I55" s="171"/>
      <c r="J55" s="186"/>
      <c r="K55" s="200"/>
      <c r="L55" s="201"/>
    </row>
    <row r="56" spans="1:12" ht="13.5">
      <c r="A56" s="116" t="s">
        <v>47</v>
      </c>
      <c r="B56" s="103">
        <f t="shared" si="0"/>
        <v>34</v>
      </c>
      <c r="C56" s="112" t="s">
        <v>31</v>
      </c>
      <c r="D56" s="112" t="s">
        <v>53</v>
      </c>
      <c r="E56" s="112" t="s">
        <v>129</v>
      </c>
      <c r="F56" s="112" t="s">
        <v>77</v>
      </c>
      <c r="G56" s="113">
        <v>310</v>
      </c>
      <c r="H56" s="113"/>
      <c r="I56" s="172">
        <f>'расч мест'!Q89</f>
        <v>15000</v>
      </c>
      <c r="J56" s="184"/>
      <c r="K56" s="199"/>
      <c r="L56" s="198"/>
    </row>
    <row r="57" spans="1:13" ht="14.25" thickBot="1">
      <c r="A57" s="117" t="s">
        <v>48</v>
      </c>
      <c r="B57" s="103">
        <f t="shared" si="0"/>
        <v>35</v>
      </c>
      <c r="C57" s="119" t="s">
        <v>31</v>
      </c>
      <c r="D57" s="119" t="s">
        <v>53</v>
      </c>
      <c r="E57" s="119" t="s">
        <v>129</v>
      </c>
      <c r="F57" s="119" t="s">
        <v>77</v>
      </c>
      <c r="G57" s="120">
        <v>340</v>
      </c>
      <c r="H57" s="120"/>
      <c r="I57" s="173">
        <f>'расч мест'!Q97+'расч мест'!Q105+питание!P15+питание!P20</f>
        <v>380351.5</v>
      </c>
      <c r="J57" s="187"/>
      <c r="K57" s="257">
        <f>'2018'!Q297+'2018'!Q305+'2018'!Q329+'2018'!Q334</f>
        <v>385606.44</v>
      </c>
      <c r="L57" s="258">
        <f>'2019'!Q334+'2019'!Q329+'2019'!Q305+'2019'!Q297</f>
        <v>354637.44</v>
      </c>
      <c r="M57" s="76"/>
    </row>
    <row r="58" spans="1:12" ht="51.75">
      <c r="A58" s="97" t="s">
        <v>160</v>
      </c>
      <c r="B58" s="103">
        <f t="shared" si="0"/>
        <v>36</v>
      </c>
      <c r="C58" s="99" t="s">
        <v>31</v>
      </c>
      <c r="D58" s="99" t="s">
        <v>53</v>
      </c>
      <c r="E58" s="99" t="s">
        <v>161</v>
      </c>
      <c r="F58" s="99"/>
      <c r="G58" s="100"/>
      <c r="H58" s="100"/>
      <c r="I58" s="169">
        <v>17088</v>
      </c>
      <c r="J58" s="239"/>
      <c r="K58" s="169">
        <v>17088</v>
      </c>
      <c r="L58" s="232">
        <v>17088</v>
      </c>
    </row>
    <row r="59" spans="1:12" ht="13.5">
      <c r="A59" s="107" t="s">
        <v>40</v>
      </c>
      <c r="B59" s="103">
        <f t="shared" si="0"/>
        <v>37</v>
      </c>
      <c r="C59" s="108" t="s">
        <v>31</v>
      </c>
      <c r="D59" s="108" t="s">
        <v>53</v>
      </c>
      <c r="E59" s="108" t="s">
        <v>161</v>
      </c>
      <c r="F59" s="108" t="s">
        <v>75</v>
      </c>
      <c r="G59" s="109">
        <v>220</v>
      </c>
      <c r="H59" s="109"/>
      <c r="I59" s="171">
        <v>17088</v>
      </c>
      <c r="J59" s="186"/>
      <c r="K59" s="171">
        <v>17088</v>
      </c>
      <c r="L59" s="243">
        <v>17088</v>
      </c>
    </row>
    <row r="60" spans="1:12" s="1" customFormat="1" ht="13.5">
      <c r="A60" s="111" t="s">
        <v>45</v>
      </c>
      <c r="B60" s="103">
        <f t="shared" si="0"/>
        <v>38</v>
      </c>
      <c r="C60" s="112" t="s">
        <v>31</v>
      </c>
      <c r="D60" s="112" t="s">
        <v>53</v>
      </c>
      <c r="E60" s="112" t="s">
        <v>161</v>
      </c>
      <c r="F60" s="112" t="s">
        <v>77</v>
      </c>
      <c r="G60" s="113">
        <v>226</v>
      </c>
      <c r="H60" s="113"/>
      <c r="I60" s="172">
        <v>17088</v>
      </c>
      <c r="J60" s="184"/>
      <c r="K60" s="172">
        <v>17088</v>
      </c>
      <c r="L60" s="245">
        <v>17088</v>
      </c>
    </row>
    <row r="61" spans="1:12" ht="39">
      <c r="A61" s="127" t="s">
        <v>162</v>
      </c>
      <c r="B61" s="103">
        <f t="shared" si="0"/>
        <v>39</v>
      </c>
      <c r="C61" s="128" t="s">
        <v>31</v>
      </c>
      <c r="D61" s="128" t="s">
        <v>53</v>
      </c>
      <c r="E61" s="128" t="s">
        <v>130</v>
      </c>
      <c r="F61" s="128"/>
      <c r="G61" s="139"/>
      <c r="H61" s="139"/>
      <c r="I61" s="179">
        <f>I62</f>
        <v>3437005</v>
      </c>
      <c r="J61" s="179"/>
      <c r="K61" s="179">
        <f>K62</f>
        <v>3812936</v>
      </c>
      <c r="L61" s="179">
        <f>L62</f>
        <v>3812939</v>
      </c>
    </row>
    <row r="62" spans="1:12" s="1" customFormat="1" ht="26.25">
      <c r="A62" s="115" t="s">
        <v>111</v>
      </c>
      <c r="B62" s="103">
        <f t="shared" si="0"/>
        <v>40</v>
      </c>
      <c r="C62" s="108" t="s">
        <v>31</v>
      </c>
      <c r="D62" s="108" t="s">
        <v>53</v>
      </c>
      <c r="E62" s="108" t="s">
        <v>130</v>
      </c>
      <c r="F62" s="108" t="s">
        <v>100</v>
      </c>
      <c r="G62" s="142">
        <v>210</v>
      </c>
      <c r="H62" s="142"/>
      <c r="I62" s="172">
        <f>SUM(I63:I74)</f>
        <v>3437005</v>
      </c>
      <c r="J62" s="172"/>
      <c r="K62" s="172">
        <f>SUM(K63:K74)-1</f>
        <v>3812936</v>
      </c>
      <c r="L62" s="172">
        <f>SUM(L63:L74)</f>
        <v>3812939</v>
      </c>
    </row>
    <row r="63" spans="1:13" ht="13.5">
      <c r="A63" s="111" t="s">
        <v>102</v>
      </c>
      <c r="B63" s="103">
        <f t="shared" si="0"/>
        <v>41</v>
      </c>
      <c r="C63" s="112" t="s">
        <v>31</v>
      </c>
      <c r="D63" s="112" t="s">
        <v>53</v>
      </c>
      <c r="E63" s="112" t="s">
        <v>252</v>
      </c>
      <c r="F63" s="112" t="s">
        <v>112</v>
      </c>
      <c r="G63" s="5">
        <v>211</v>
      </c>
      <c r="H63" s="5"/>
      <c r="I63" s="172">
        <f>'расч  субв'!P15</f>
        <v>1650063</v>
      </c>
      <c r="J63" s="176"/>
      <c r="K63" s="192">
        <f>'2018'!P80</f>
        <v>1991645</v>
      </c>
      <c r="L63" s="193">
        <f>'2019'!P80</f>
        <v>1991710</v>
      </c>
      <c r="M63" s="76"/>
    </row>
    <row r="64" spans="1:13" ht="13.5">
      <c r="A64" s="111" t="s">
        <v>102</v>
      </c>
      <c r="B64" s="103">
        <f t="shared" si="0"/>
        <v>42</v>
      </c>
      <c r="C64" s="112" t="s">
        <v>31</v>
      </c>
      <c r="D64" s="112" t="s">
        <v>53</v>
      </c>
      <c r="E64" s="112" t="s">
        <v>252</v>
      </c>
      <c r="F64" s="112" t="s">
        <v>112</v>
      </c>
      <c r="G64" s="5">
        <v>211</v>
      </c>
      <c r="H64" s="5"/>
      <c r="I64" s="172">
        <f>'расч  субв'!P16</f>
        <v>224670</v>
      </c>
      <c r="J64" s="176"/>
      <c r="K64" s="192"/>
      <c r="L64" s="193"/>
      <c r="M64" s="76"/>
    </row>
    <row r="65" spans="1:13" ht="13.5">
      <c r="A65" s="111" t="s">
        <v>105</v>
      </c>
      <c r="B65" s="103">
        <f t="shared" si="0"/>
        <v>43</v>
      </c>
      <c r="C65" s="112" t="s">
        <v>31</v>
      </c>
      <c r="D65" s="112" t="s">
        <v>53</v>
      </c>
      <c r="E65" s="112" t="s">
        <v>252</v>
      </c>
      <c r="F65" s="112" t="s">
        <v>251</v>
      </c>
      <c r="G65" s="113">
        <v>213</v>
      </c>
      <c r="H65" s="5"/>
      <c r="I65" s="172">
        <f>'расч  субв'!P25</f>
        <v>483906</v>
      </c>
      <c r="J65" s="176"/>
      <c r="K65" s="192">
        <f>'2018'!P88</f>
        <v>601477</v>
      </c>
      <c r="L65" s="193">
        <f>'2019'!P88</f>
        <v>601496</v>
      </c>
      <c r="M65" s="76"/>
    </row>
    <row r="66" spans="1:13" ht="13.5">
      <c r="A66" s="111" t="s">
        <v>105</v>
      </c>
      <c r="B66" s="103">
        <f t="shared" si="0"/>
        <v>44</v>
      </c>
      <c r="C66" s="112" t="s">
        <v>31</v>
      </c>
      <c r="D66" s="112" t="s">
        <v>53</v>
      </c>
      <c r="E66" s="112" t="s">
        <v>252</v>
      </c>
      <c r="F66" s="112" t="s">
        <v>251</v>
      </c>
      <c r="G66" s="113">
        <v>213</v>
      </c>
      <c r="H66" s="5"/>
      <c r="I66" s="172">
        <f>'расч  субв'!P26</f>
        <v>67850</v>
      </c>
      <c r="J66" s="176"/>
      <c r="K66" s="192"/>
      <c r="L66" s="193"/>
      <c r="M66" s="76"/>
    </row>
    <row r="67" spans="1:13" ht="13.5">
      <c r="A67" s="111" t="s">
        <v>102</v>
      </c>
      <c r="B67" s="103">
        <f t="shared" si="0"/>
        <v>45</v>
      </c>
      <c r="C67" s="112" t="s">
        <v>31</v>
      </c>
      <c r="D67" s="112" t="s">
        <v>53</v>
      </c>
      <c r="E67" s="112" t="s">
        <v>253</v>
      </c>
      <c r="F67" s="112" t="s">
        <v>112</v>
      </c>
      <c r="G67" s="5">
        <v>211</v>
      </c>
      <c r="H67" s="5"/>
      <c r="I67" s="172">
        <f>'расч  субв'!P17</f>
        <v>531155</v>
      </c>
      <c r="J67" s="176"/>
      <c r="K67" s="192">
        <f>'2018'!P81</f>
        <v>770690</v>
      </c>
      <c r="L67" s="193">
        <f>'2019'!P81</f>
        <v>770716</v>
      </c>
      <c r="M67" s="76"/>
    </row>
    <row r="68" spans="1:13" ht="13.5">
      <c r="A68" s="111" t="s">
        <v>102</v>
      </c>
      <c r="B68" s="103">
        <f t="shared" si="0"/>
        <v>46</v>
      </c>
      <c r="C68" s="112" t="s">
        <v>31</v>
      </c>
      <c r="D68" s="112" t="s">
        <v>53</v>
      </c>
      <c r="E68" s="112" t="s">
        <v>253</v>
      </c>
      <c r="F68" s="112" t="s">
        <v>112</v>
      </c>
      <c r="G68" s="5">
        <v>211</v>
      </c>
      <c r="H68" s="5"/>
      <c r="I68" s="172">
        <f>'расч  субв'!P18</f>
        <v>148020</v>
      </c>
      <c r="J68" s="176"/>
      <c r="K68" s="192"/>
      <c r="L68" s="193"/>
      <c r="M68" s="76"/>
    </row>
    <row r="69" spans="1:13" ht="13.5">
      <c r="A69" s="111" t="s">
        <v>105</v>
      </c>
      <c r="B69" s="103">
        <f t="shared" si="0"/>
        <v>47</v>
      </c>
      <c r="C69" s="112" t="s">
        <v>31</v>
      </c>
      <c r="D69" s="112" t="s">
        <v>53</v>
      </c>
      <c r="E69" s="112" t="s">
        <v>253</v>
      </c>
      <c r="F69" s="112" t="s">
        <v>251</v>
      </c>
      <c r="G69" s="113">
        <v>213</v>
      </c>
      <c r="H69" s="113"/>
      <c r="I69" s="172">
        <f>'расч  субв'!P27</f>
        <v>160411</v>
      </c>
      <c r="J69" s="184"/>
      <c r="K69" s="192">
        <f>'2018'!P89</f>
        <v>232749</v>
      </c>
      <c r="L69" s="193">
        <f>'2019'!P89</f>
        <v>232756</v>
      </c>
      <c r="M69" s="76"/>
    </row>
    <row r="70" spans="1:13" ht="13.5">
      <c r="A70" s="111" t="s">
        <v>105</v>
      </c>
      <c r="B70" s="103">
        <f t="shared" si="0"/>
        <v>48</v>
      </c>
      <c r="C70" s="112" t="s">
        <v>31</v>
      </c>
      <c r="D70" s="112" t="s">
        <v>53</v>
      </c>
      <c r="E70" s="112" t="s">
        <v>253</v>
      </c>
      <c r="F70" s="112" t="s">
        <v>251</v>
      </c>
      <c r="G70" s="113">
        <v>213</v>
      </c>
      <c r="H70" s="113"/>
      <c r="I70" s="172">
        <f>'расч  субв'!P28</f>
        <v>44700</v>
      </c>
      <c r="J70" s="184"/>
      <c r="K70" s="192"/>
      <c r="L70" s="193"/>
      <c r="M70" s="76"/>
    </row>
    <row r="71" spans="1:12" ht="13.5">
      <c r="A71" s="107" t="s">
        <v>40</v>
      </c>
      <c r="B71" s="103">
        <f t="shared" si="0"/>
        <v>49</v>
      </c>
      <c r="C71" s="108" t="s">
        <v>31</v>
      </c>
      <c r="D71" s="108" t="s">
        <v>53</v>
      </c>
      <c r="E71" s="108" t="s">
        <v>130</v>
      </c>
      <c r="F71" s="108" t="s">
        <v>75</v>
      </c>
      <c r="G71" s="109">
        <v>220</v>
      </c>
      <c r="H71" s="109"/>
      <c r="I71" s="171"/>
      <c r="J71" s="186"/>
      <c r="K71" s="192"/>
      <c r="L71" s="193"/>
    </row>
    <row r="72" spans="1:12" ht="12.75" customHeight="1">
      <c r="A72" s="111" t="s">
        <v>41</v>
      </c>
      <c r="B72" s="103">
        <f t="shared" si="0"/>
        <v>50</v>
      </c>
      <c r="C72" s="112" t="s">
        <v>31</v>
      </c>
      <c r="D72" s="112" t="s">
        <v>53</v>
      </c>
      <c r="E72" s="112" t="s">
        <v>130</v>
      </c>
      <c r="F72" s="112" t="s">
        <v>76</v>
      </c>
      <c r="G72" s="113">
        <v>221</v>
      </c>
      <c r="H72" s="113"/>
      <c r="I72" s="172"/>
      <c r="J72" s="184"/>
      <c r="K72" s="192"/>
      <c r="L72" s="193"/>
    </row>
    <row r="73" spans="1:12" ht="13.5">
      <c r="A73" s="115" t="s">
        <v>46</v>
      </c>
      <c r="B73" s="103">
        <f t="shared" si="0"/>
        <v>51</v>
      </c>
      <c r="C73" s="108" t="s">
        <v>31</v>
      </c>
      <c r="D73" s="108" t="s">
        <v>53</v>
      </c>
      <c r="E73" s="108" t="s">
        <v>254</v>
      </c>
      <c r="F73" s="108" t="s">
        <v>75</v>
      </c>
      <c r="G73" s="109">
        <v>300</v>
      </c>
      <c r="H73" s="109"/>
      <c r="I73" s="171"/>
      <c r="J73" s="186"/>
      <c r="K73" s="192"/>
      <c r="L73" s="193"/>
    </row>
    <row r="74" spans="1:13" ht="13.5">
      <c r="A74" s="111" t="s">
        <v>47</v>
      </c>
      <c r="B74" s="103">
        <f t="shared" si="0"/>
        <v>52</v>
      </c>
      <c r="C74" s="112" t="s">
        <v>31</v>
      </c>
      <c r="D74" s="112" t="s">
        <v>53</v>
      </c>
      <c r="E74" s="112" t="s">
        <v>254</v>
      </c>
      <c r="F74" s="112" t="s">
        <v>77</v>
      </c>
      <c r="G74" s="113">
        <v>310</v>
      </c>
      <c r="H74" s="113"/>
      <c r="I74" s="172">
        <f>'расч  субв'!L36</f>
        <v>126230</v>
      </c>
      <c r="J74" s="184"/>
      <c r="K74" s="192">
        <f>'2018'!L97</f>
        <v>216376</v>
      </c>
      <c r="L74" s="193">
        <f>'2019'!L98:S98</f>
        <v>216261</v>
      </c>
      <c r="M74" s="76"/>
    </row>
    <row r="75" spans="1:12" ht="39">
      <c r="A75" s="127" t="s">
        <v>163</v>
      </c>
      <c r="B75" s="103">
        <f t="shared" si="0"/>
        <v>53</v>
      </c>
      <c r="C75" s="128" t="s">
        <v>31</v>
      </c>
      <c r="D75" s="128" t="s">
        <v>53</v>
      </c>
      <c r="E75" s="128" t="s">
        <v>131</v>
      </c>
      <c r="F75" s="128"/>
      <c r="G75" s="139"/>
      <c r="H75" s="139"/>
      <c r="I75" s="179">
        <f>I77</f>
        <v>57915</v>
      </c>
      <c r="J75" s="188"/>
      <c r="K75" s="203">
        <v>58500</v>
      </c>
      <c r="L75" s="204">
        <v>58500</v>
      </c>
    </row>
    <row r="76" spans="1:12" ht="13.5">
      <c r="A76" s="115" t="s">
        <v>46</v>
      </c>
      <c r="B76" s="103">
        <f t="shared" si="0"/>
        <v>54</v>
      </c>
      <c r="C76" s="108" t="s">
        <v>31</v>
      </c>
      <c r="D76" s="108" t="s">
        <v>53</v>
      </c>
      <c r="E76" s="108" t="s">
        <v>131</v>
      </c>
      <c r="F76" s="108" t="s">
        <v>75</v>
      </c>
      <c r="G76" s="109"/>
      <c r="H76" s="109"/>
      <c r="I76" s="171"/>
      <c r="J76" s="186"/>
      <c r="K76" s="192"/>
      <c r="L76" s="193"/>
    </row>
    <row r="77" spans="1:12" ht="13.5">
      <c r="A77" s="116" t="s">
        <v>48</v>
      </c>
      <c r="B77" s="103">
        <f t="shared" si="0"/>
        <v>55</v>
      </c>
      <c r="C77" s="112" t="s">
        <v>31</v>
      </c>
      <c r="D77" s="112" t="s">
        <v>53</v>
      </c>
      <c r="E77" s="112" t="s">
        <v>131</v>
      </c>
      <c r="F77" s="144">
        <v>244</v>
      </c>
      <c r="G77" s="113">
        <v>340</v>
      </c>
      <c r="H77" s="145"/>
      <c r="I77" s="172">
        <v>57915</v>
      </c>
      <c r="J77" s="184"/>
      <c r="K77" s="192">
        <v>58500</v>
      </c>
      <c r="L77" s="193">
        <v>58500</v>
      </c>
    </row>
    <row r="78" spans="1:12" ht="13.5">
      <c r="A78" s="127" t="s">
        <v>164</v>
      </c>
      <c r="B78" s="103">
        <f t="shared" si="0"/>
        <v>56</v>
      </c>
      <c r="C78" s="128" t="s">
        <v>31</v>
      </c>
      <c r="D78" s="128" t="s">
        <v>53</v>
      </c>
      <c r="E78" s="128" t="s">
        <v>132</v>
      </c>
      <c r="F78" s="128"/>
      <c r="G78" s="139"/>
      <c r="H78" s="139"/>
      <c r="I78" s="179">
        <f>I80+I81+I82</f>
        <v>43400</v>
      </c>
      <c r="J78" s="179"/>
      <c r="K78" s="179">
        <f>K80+K81+K82</f>
        <v>43400</v>
      </c>
      <c r="L78" s="233">
        <f>L80+L81+L82</f>
        <v>43400</v>
      </c>
    </row>
    <row r="79" spans="1:12" ht="13.5">
      <c r="A79" s="115" t="s">
        <v>165</v>
      </c>
      <c r="B79" s="103">
        <f t="shared" si="0"/>
        <v>57</v>
      </c>
      <c r="C79" s="108" t="s">
        <v>31</v>
      </c>
      <c r="D79" s="108" t="s">
        <v>53</v>
      </c>
      <c r="E79" s="108" t="s">
        <v>132</v>
      </c>
      <c r="F79" s="108" t="s">
        <v>122</v>
      </c>
      <c r="G79" s="109">
        <v>290</v>
      </c>
      <c r="H79" s="146"/>
      <c r="I79" s="171"/>
      <c r="J79" s="186"/>
      <c r="K79" s="184"/>
      <c r="L79" s="205"/>
    </row>
    <row r="80" spans="1:13" ht="26.25">
      <c r="A80" s="116" t="s">
        <v>113</v>
      </c>
      <c r="B80" s="103">
        <f t="shared" si="0"/>
        <v>58</v>
      </c>
      <c r="C80" s="112" t="s">
        <v>31</v>
      </c>
      <c r="D80" s="112" t="s">
        <v>53</v>
      </c>
      <c r="E80" s="112" t="s">
        <v>132</v>
      </c>
      <c r="F80" s="112" t="s">
        <v>83</v>
      </c>
      <c r="G80" s="113">
        <v>290</v>
      </c>
      <c r="H80" s="147"/>
      <c r="I80" s="172">
        <f>'расч мест'!L75</f>
        <v>40700</v>
      </c>
      <c r="J80" s="184"/>
      <c r="K80" s="184">
        <v>40700</v>
      </c>
      <c r="L80" s="205">
        <v>40700</v>
      </c>
      <c r="M80" s="76"/>
    </row>
    <row r="81" spans="1:13" ht="13.5">
      <c r="A81" s="116" t="s">
        <v>114</v>
      </c>
      <c r="B81" s="103">
        <f t="shared" si="0"/>
        <v>59</v>
      </c>
      <c r="C81" s="112" t="s">
        <v>31</v>
      </c>
      <c r="D81" s="112" t="s">
        <v>53</v>
      </c>
      <c r="E81" s="112" t="s">
        <v>132</v>
      </c>
      <c r="F81" s="112" t="s">
        <v>84</v>
      </c>
      <c r="G81" s="113">
        <v>290</v>
      </c>
      <c r="H81" s="147"/>
      <c r="I81" s="172">
        <f>'расч мест'!N80</f>
        <v>700</v>
      </c>
      <c r="J81" s="184"/>
      <c r="K81" s="184">
        <v>700</v>
      </c>
      <c r="L81" s="205">
        <v>700</v>
      </c>
      <c r="M81" s="76"/>
    </row>
    <row r="82" spans="1:13" ht="13.5">
      <c r="A82" s="116" t="s">
        <v>115</v>
      </c>
      <c r="B82" s="103">
        <f t="shared" si="0"/>
        <v>60</v>
      </c>
      <c r="C82" s="112" t="s">
        <v>31</v>
      </c>
      <c r="D82" s="112" t="s">
        <v>53</v>
      </c>
      <c r="E82" s="112" t="s">
        <v>132</v>
      </c>
      <c r="F82" s="112" t="s">
        <v>110</v>
      </c>
      <c r="G82" s="113">
        <v>290</v>
      </c>
      <c r="H82" s="147"/>
      <c r="I82" s="172">
        <f>'расч мест'!N81</f>
        <v>2000</v>
      </c>
      <c r="J82" s="184"/>
      <c r="K82" s="184">
        <v>2000</v>
      </c>
      <c r="L82" s="205">
        <v>2000</v>
      </c>
      <c r="M82" s="76"/>
    </row>
    <row r="83" spans="1:12" ht="13.5">
      <c r="A83" s="127" t="s">
        <v>121</v>
      </c>
      <c r="B83" s="103">
        <f t="shared" si="0"/>
        <v>61</v>
      </c>
      <c r="C83" s="128" t="s">
        <v>31</v>
      </c>
      <c r="D83" s="128" t="s">
        <v>53</v>
      </c>
      <c r="E83" s="128" t="s">
        <v>133</v>
      </c>
      <c r="F83" s="128"/>
      <c r="G83" s="139"/>
      <c r="H83" s="139"/>
      <c r="I83" s="179"/>
      <c r="J83" s="188"/>
      <c r="K83" s="184"/>
      <c r="L83" s="205"/>
    </row>
    <row r="84" spans="1:12" ht="13.5">
      <c r="A84" s="107" t="s">
        <v>40</v>
      </c>
      <c r="B84" s="103">
        <f t="shared" si="0"/>
        <v>62</v>
      </c>
      <c r="C84" s="128" t="s">
        <v>31</v>
      </c>
      <c r="D84" s="128" t="s">
        <v>53</v>
      </c>
      <c r="E84" s="128" t="s">
        <v>133</v>
      </c>
      <c r="F84" s="128" t="s">
        <v>75</v>
      </c>
      <c r="G84" s="139">
        <v>220</v>
      </c>
      <c r="H84" s="139"/>
      <c r="I84" s="179">
        <f>I85+I86+I87+I88+I89</f>
        <v>9403</v>
      </c>
      <c r="J84" s="179"/>
      <c r="K84" s="179">
        <f>K85+K86+K87+K88+K89</f>
        <v>0</v>
      </c>
      <c r="L84" s="233">
        <f>L85+L86+L87+L88+L89</f>
        <v>0</v>
      </c>
    </row>
    <row r="85" spans="1:13" ht="13.5">
      <c r="A85" s="116" t="s">
        <v>42</v>
      </c>
      <c r="B85" s="103">
        <f t="shared" si="0"/>
        <v>63</v>
      </c>
      <c r="C85" s="112" t="s">
        <v>31</v>
      </c>
      <c r="D85" s="112" t="s">
        <v>53</v>
      </c>
      <c r="E85" s="112" t="s">
        <v>133</v>
      </c>
      <c r="F85" s="112" t="s">
        <v>77</v>
      </c>
      <c r="G85" s="113">
        <v>223</v>
      </c>
      <c r="H85" s="141" t="s">
        <v>50</v>
      </c>
      <c r="I85" s="172">
        <f>' кредит'!L16</f>
        <v>7093</v>
      </c>
      <c r="J85" s="184"/>
      <c r="K85" s="184"/>
      <c r="L85" s="205"/>
      <c r="M85" s="76"/>
    </row>
    <row r="86" spans="1:12" ht="13.5">
      <c r="A86" s="116" t="s">
        <v>42</v>
      </c>
      <c r="B86" s="103">
        <f t="shared" si="0"/>
        <v>64</v>
      </c>
      <c r="C86" s="112" t="s">
        <v>31</v>
      </c>
      <c r="D86" s="112" t="s">
        <v>53</v>
      </c>
      <c r="E86" s="112" t="s">
        <v>133</v>
      </c>
      <c r="F86" s="112" t="s">
        <v>77</v>
      </c>
      <c r="G86" s="113">
        <v>223</v>
      </c>
      <c r="H86" s="141" t="s">
        <v>51</v>
      </c>
      <c r="I86" s="172"/>
      <c r="J86" s="184"/>
      <c r="K86" s="184"/>
      <c r="L86" s="205"/>
    </row>
    <row r="87" spans="1:12" ht="13.5">
      <c r="A87" s="111" t="s">
        <v>44</v>
      </c>
      <c r="B87" s="103">
        <f t="shared" si="0"/>
        <v>65</v>
      </c>
      <c r="C87" s="112" t="s">
        <v>31</v>
      </c>
      <c r="D87" s="112" t="s">
        <v>53</v>
      </c>
      <c r="E87" s="112" t="s">
        <v>133</v>
      </c>
      <c r="F87" s="112" t="s">
        <v>77</v>
      </c>
      <c r="G87" s="113">
        <v>225</v>
      </c>
      <c r="H87" s="141"/>
      <c r="I87" s="172"/>
      <c r="J87" s="184"/>
      <c r="K87" s="184"/>
      <c r="L87" s="205"/>
    </row>
    <row r="88" spans="1:13" ht="13.5">
      <c r="A88" s="111" t="s">
        <v>45</v>
      </c>
      <c r="B88" s="103">
        <f aca="true" t="shared" si="1" ref="B88:B96">B87+1</f>
        <v>66</v>
      </c>
      <c r="C88" s="112" t="s">
        <v>31</v>
      </c>
      <c r="D88" s="112" t="s">
        <v>53</v>
      </c>
      <c r="E88" s="112" t="s">
        <v>133</v>
      </c>
      <c r="F88" s="112" t="s">
        <v>77</v>
      </c>
      <c r="G88" s="113">
        <v>226</v>
      </c>
      <c r="H88" s="141"/>
      <c r="I88" s="172">
        <f>' кредит'!L23</f>
        <v>2310</v>
      </c>
      <c r="J88" s="184"/>
      <c r="K88" s="184"/>
      <c r="L88" s="205"/>
      <c r="M88" s="76"/>
    </row>
    <row r="89" spans="1:13" ht="14.25" thickBot="1">
      <c r="A89" s="117" t="s">
        <v>48</v>
      </c>
      <c r="B89" s="103">
        <f t="shared" si="1"/>
        <v>67</v>
      </c>
      <c r="C89" s="119" t="s">
        <v>31</v>
      </c>
      <c r="D89" s="119" t="s">
        <v>53</v>
      </c>
      <c r="E89" s="119" t="s">
        <v>133</v>
      </c>
      <c r="F89" s="119" t="s">
        <v>77</v>
      </c>
      <c r="G89" s="120">
        <v>340</v>
      </c>
      <c r="H89" s="120"/>
      <c r="I89" s="173"/>
      <c r="J89" s="187"/>
      <c r="K89" s="187"/>
      <c r="L89" s="206"/>
      <c r="M89" s="76"/>
    </row>
    <row r="90" spans="1:12" ht="18" customHeight="1">
      <c r="A90" s="230" t="s">
        <v>166</v>
      </c>
      <c r="B90" s="103">
        <f t="shared" si="1"/>
        <v>68</v>
      </c>
      <c r="C90" s="99" t="s">
        <v>31</v>
      </c>
      <c r="D90" s="99" t="s">
        <v>31</v>
      </c>
      <c r="E90" s="99"/>
      <c r="F90" s="99"/>
      <c r="G90" s="100"/>
      <c r="H90" s="231"/>
      <c r="I90" s="169">
        <f>I92+I95</f>
        <v>42840</v>
      </c>
      <c r="J90" s="169"/>
      <c r="K90" s="169">
        <f>K92+K95</f>
        <v>42840</v>
      </c>
      <c r="L90" s="232">
        <f>L92+L95</f>
        <v>42840</v>
      </c>
    </row>
    <row r="91" spans="1:12" ht="26.25">
      <c r="A91" s="127" t="s">
        <v>167</v>
      </c>
      <c r="B91" s="103">
        <f t="shared" si="1"/>
        <v>69</v>
      </c>
      <c r="C91" s="128" t="s">
        <v>31</v>
      </c>
      <c r="D91" s="128" t="s">
        <v>31</v>
      </c>
      <c r="E91" s="128" t="s">
        <v>168</v>
      </c>
      <c r="F91" s="128"/>
      <c r="G91" s="139"/>
      <c r="H91" s="82"/>
      <c r="I91" s="179">
        <f>I92+I95</f>
        <v>42840</v>
      </c>
      <c r="J91" s="179"/>
      <c r="K91" s="179">
        <f>K92+K95</f>
        <v>42840</v>
      </c>
      <c r="L91" s="233">
        <f>L92+L95</f>
        <v>42840</v>
      </c>
    </row>
    <row r="92" spans="1:12" ht="26.25">
      <c r="A92" s="127" t="s">
        <v>169</v>
      </c>
      <c r="B92" s="103">
        <f t="shared" si="1"/>
        <v>70</v>
      </c>
      <c r="C92" s="128" t="s">
        <v>31</v>
      </c>
      <c r="D92" s="128" t="s">
        <v>31</v>
      </c>
      <c r="E92" s="128" t="s">
        <v>134</v>
      </c>
      <c r="F92" s="128"/>
      <c r="G92" s="139"/>
      <c r="H92" s="154"/>
      <c r="I92" s="179">
        <f>I93+I94</f>
        <v>4590</v>
      </c>
      <c r="J92" s="179"/>
      <c r="K92" s="179">
        <f>K93+K94</f>
        <v>4590</v>
      </c>
      <c r="L92" s="233">
        <f>L93+L94</f>
        <v>4590</v>
      </c>
    </row>
    <row r="93" spans="1:12" ht="13.5">
      <c r="A93" s="115" t="s">
        <v>46</v>
      </c>
      <c r="B93" s="103">
        <f t="shared" si="1"/>
        <v>71</v>
      </c>
      <c r="C93" s="108" t="s">
        <v>31</v>
      </c>
      <c r="D93" s="108" t="s">
        <v>31</v>
      </c>
      <c r="E93" s="108" t="s">
        <v>134</v>
      </c>
      <c r="F93" s="108" t="s">
        <v>75</v>
      </c>
      <c r="G93" s="109">
        <v>300</v>
      </c>
      <c r="H93" s="109"/>
      <c r="I93" s="171"/>
      <c r="J93" s="186"/>
      <c r="K93" s="184"/>
      <c r="L93" s="205"/>
    </row>
    <row r="94" spans="1:13" ht="13.5">
      <c r="A94" s="116" t="s">
        <v>48</v>
      </c>
      <c r="B94" s="103">
        <f t="shared" si="1"/>
        <v>72</v>
      </c>
      <c r="C94" s="112" t="s">
        <v>31</v>
      </c>
      <c r="D94" s="112" t="s">
        <v>31</v>
      </c>
      <c r="E94" s="112" t="s">
        <v>134</v>
      </c>
      <c r="F94" s="112" t="s">
        <v>77</v>
      </c>
      <c r="G94" s="113">
        <v>340</v>
      </c>
      <c r="H94" s="113"/>
      <c r="I94" s="172">
        <f>лагерь!P15</f>
        <v>4590</v>
      </c>
      <c r="J94" s="184"/>
      <c r="K94" s="207">
        <f>'2018'!Q359</f>
        <v>4590</v>
      </c>
      <c r="L94" s="234">
        <f>'2019'!Q359</f>
        <v>4590</v>
      </c>
      <c r="M94" s="76"/>
    </row>
    <row r="95" spans="1:12" ht="39">
      <c r="A95" s="127" t="s">
        <v>170</v>
      </c>
      <c r="B95" s="103">
        <f t="shared" si="1"/>
        <v>73</v>
      </c>
      <c r="C95" s="128" t="s">
        <v>31</v>
      </c>
      <c r="D95" s="128" t="s">
        <v>31</v>
      </c>
      <c r="E95" s="128" t="s">
        <v>135</v>
      </c>
      <c r="F95" s="128"/>
      <c r="G95" s="139"/>
      <c r="H95" s="139"/>
      <c r="I95" s="179">
        <f>I96+I97</f>
        <v>38250</v>
      </c>
      <c r="J95" s="188"/>
      <c r="K95" s="188">
        <v>38250</v>
      </c>
      <c r="L95" s="259">
        <v>38250</v>
      </c>
    </row>
    <row r="96" spans="1:12" ht="13.5">
      <c r="A96" s="115" t="s">
        <v>46</v>
      </c>
      <c r="B96" s="103">
        <f t="shared" si="1"/>
        <v>74</v>
      </c>
      <c r="C96" s="108" t="s">
        <v>31</v>
      </c>
      <c r="D96" s="108" t="s">
        <v>31</v>
      </c>
      <c r="E96" s="108" t="s">
        <v>135</v>
      </c>
      <c r="F96" s="108" t="s">
        <v>75</v>
      </c>
      <c r="G96" s="109">
        <v>300</v>
      </c>
      <c r="H96" s="109"/>
      <c r="I96" s="171"/>
      <c r="J96" s="186"/>
      <c r="K96" s="184"/>
      <c r="L96" s="205"/>
    </row>
    <row r="97" spans="1:13" ht="14.25" thickBot="1">
      <c r="A97" s="249" t="s">
        <v>48</v>
      </c>
      <c r="B97" s="235">
        <f>B96+1</f>
        <v>75</v>
      </c>
      <c r="C97" s="236" t="s">
        <v>31</v>
      </c>
      <c r="D97" s="236" t="s">
        <v>31</v>
      </c>
      <c r="E97" s="236" t="s">
        <v>135</v>
      </c>
      <c r="F97" s="236" t="s">
        <v>77</v>
      </c>
      <c r="G97" s="237">
        <v>340</v>
      </c>
      <c r="H97" s="237"/>
      <c r="I97" s="238">
        <v>38250</v>
      </c>
      <c r="J97" s="185"/>
      <c r="K97" s="185">
        <v>38250</v>
      </c>
      <c r="L97" s="250">
        <v>38250</v>
      </c>
      <c r="M97" s="76"/>
    </row>
    <row r="98" spans="1:12" ht="13.5" thickBot="1">
      <c r="A98" s="251" t="s">
        <v>58</v>
      </c>
      <c r="B98" s="252"/>
      <c r="C98" s="252"/>
      <c r="D98" s="252"/>
      <c r="E98" s="252"/>
      <c r="F98" s="252"/>
      <c r="G98" s="252"/>
      <c r="H98" s="252"/>
      <c r="I98" s="253">
        <f>I23</f>
        <v>4619321.98</v>
      </c>
      <c r="J98" s="254"/>
      <c r="K98" s="253">
        <f>K23</f>
        <v>4844330.68</v>
      </c>
      <c r="L98" s="255">
        <f>L23</f>
        <v>4799613.68</v>
      </c>
    </row>
    <row r="99" spans="1:10" ht="12.75">
      <c r="A99" s="7"/>
      <c r="B99" s="68"/>
      <c r="C99" s="155"/>
      <c r="D99" s="155"/>
      <c r="E99" s="155"/>
      <c r="F99" s="155"/>
      <c r="G99" s="68"/>
      <c r="H99" s="68"/>
      <c r="I99" s="180"/>
      <c r="J99" s="190"/>
    </row>
    <row r="100" spans="1:10" ht="12.75">
      <c r="A100" s="63"/>
      <c r="B100" s="63"/>
      <c r="C100" s="63"/>
      <c r="D100" s="63"/>
      <c r="E100" s="63"/>
      <c r="F100" s="63"/>
      <c r="G100" s="63"/>
      <c r="H100" s="63"/>
      <c r="I100" s="163"/>
      <c r="J100" s="182"/>
    </row>
    <row r="101" spans="1:15" ht="12.75">
      <c r="A101" s="63" t="s">
        <v>97</v>
      </c>
      <c r="B101" s="63"/>
      <c r="C101" s="63"/>
      <c r="D101" s="63"/>
      <c r="E101" s="63"/>
      <c r="F101" s="63" t="s">
        <v>60</v>
      </c>
      <c r="G101" s="63"/>
      <c r="H101" s="63"/>
      <c r="I101" s="163"/>
      <c r="J101" s="182"/>
      <c r="O101" s="66"/>
    </row>
    <row r="102" spans="1:10" ht="12.75">
      <c r="A102" s="63"/>
      <c r="B102" s="63"/>
      <c r="C102" s="63"/>
      <c r="D102" s="63"/>
      <c r="E102" s="63"/>
      <c r="F102" s="63"/>
      <c r="G102" s="63"/>
      <c r="H102" s="63"/>
      <c r="I102" s="163"/>
      <c r="J102" s="182"/>
    </row>
    <row r="103" spans="1:10" ht="12.75">
      <c r="A103" s="63" t="s">
        <v>98</v>
      </c>
      <c r="B103" s="63"/>
      <c r="C103" s="63"/>
      <c r="D103" s="63"/>
      <c r="E103" s="63"/>
      <c r="F103" s="63" t="s">
        <v>140</v>
      </c>
      <c r="G103" s="63"/>
      <c r="H103" s="63"/>
      <c r="I103" s="163" t="s">
        <v>61</v>
      </c>
      <c r="J103" s="182"/>
    </row>
  </sheetData>
  <sheetProtection/>
  <mergeCells count="27">
    <mergeCell ref="A2:A3"/>
    <mergeCell ref="F2:J3"/>
    <mergeCell ref="H7:I7"/>
    <mergeCell ref="H8:I9"/>
    <mergeCell ref="J8:J9"/>
    <mergeCell ref="A9:G9"/>
    <mergeCell ref="A10:G10"/>
    <mergeCell ref="H10:I10"/>
    <mergeCell ref="B11:G11"/>
    <mergeCell ref="H11:I11"/>
    <mergeCell ref="J11:J12"/>
    <mergeCell ref="B13:G13"/>
    <mergeCell ref="H13:I13"/>
    <mergeCell ref="J13:J14"/>
    <mergeCell ref="B15:G15"/>
    <mergeCell ref="H15:I15"/>
    <mergeCell ref="H16:I16"/>
    <mergeCell ref="B17:G17"/>
    <mergeCell ref="H17:I18"/>
    <mergeCell ref="J17:J18"/>
    <mergeCell ref="L20:L21"/>
    <mergeCell ref="H19:I19"/>
    <mergeCell ref="A20:A21"/>
    <mergeCell ref="B20:B21"/>
    <mergeCell ref="C20:H20"/>
    <mergeCell ref="I20:J20"/>
    <mergeCell ref="K20:K21"/>
  </mergeCells>
  <printOptions/>
  <pageMargins left="0.3937007874015748" right="0" top="0.3937007874015748" bottom="0" header="0" footer="0"/>
  <pageSetup horizontalDpi="300" verticalDpi="300" orientation="portrait" paperSize="9" scale="70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T50"/>
  <sheetViews>
    <sheetView showGridLines="0" view="pageBreakPreview" zoomScale="60" workbookViewId="0" topLeftCell="A1">
      <selection activeCell="J36" sqref="J36:K36"/>
    </sheetView>
  </sheetViews>
  <sheetFormatPr defaultColWidth="9.00390625" defaultRowHeight="12.75" outlineLevelRow="1"/>
  <cols>
    <col min="1" max="1" width="0.12890625" style="0" customWidth="1"/>
    <col min="2" max="2" width="5.875" style="11" customWidth="1"/>
    <col min="3" max="6" width="4.75390625" style="11" customWidth="1"/>
    <col min="7" max="7" width="7.00390625" style="11" customWidth="1"/>
    <col min="8" max="8" width="4.75390625" style="11" customWidth="1"/>
    <col min="9" max="9" width="3.375" style="11" customWidth="1"/>
    <col min="10" max="10" width="9.625" style="11" customWidth="1"/>
    <col min="11" max="11" width="4.75390625" style="11" customWidth="1"/>
    <col min="12" max="12" width="6.375" style="11" customWidth="1"/>
    <col min="13" max="13" width="6.125" style="11" customWidth="1"/>
    <col min="14" max="18" width="4.75390625" style="11" customWidth="1"/>
    <col min="19" max="19" width="9.625" style="11" customWidth="1"/>
    <col min="20" max="20" width="4.75390625" style="0" customWidth="1"/>
  </cols>
  <sheetData>
    <row r="1" spans="2:19" ht="12.75" customHeight="1">
      <c r="B1" s="4"/>
      <c r="M1" s="13" t="s">
        <v>120</v>
      </c>
      <c r="N1" s="13"/>
      <c r="O1" s="13"/>
      <c r="P1" s="13"/>
      <c r="Q1" s="13"/>
      <c r="R1" s="14"/>
      <c r="S1" s="14"/>
    </row>
    <row r="2" spans="2:19" ht="13.5" customHeight="1">
      <c r="B2" s="465"/>
      <c r="C2" s="465"/>
      <c r="D2" s="465"/>
      <c r="E2" s="465"/>
      <c r="F2" s="465"/>
      <c r="G2" s="465"/>
      <c r="M2" s="467" t="s">
        <v>197</v>
      </c>
      <c r="N2" s="467"/>
      <c r="O2" s="467"/>
      <c r="P2" s="467"/>
      <c r="Q2" s="467"/>
      <c r="R2" s="467"/>
      <c r="S2" s="467"/>
    </row>
    <row r="3" spans="2:19" ht="30" customHeight="1">
      <c r="B3" s="465"/>
      <c r="C3" s="465"/>
      <c r="D3" s="465"/>
      <c r="E3" s="465"/>
      <c r="F3" s="465"/>
      <c r="G3" s="465"/>
      <c r="M3" s="467"/>
      <c r="N3" s="467"/>
      <c r="O3" s="467"/>
      <c r="P3" s="467"/>
      <c r="Q3" s="467"/>
      <c r="R3" s="467"/>
      <c r="S3" s="467"/>
    </row>
    <row r="4" spans="2:19" ht="12.75" customHeight="1">
      <c r="B4" s="4"/>
      <c r="M4" s="62" t="s">
        <v>198</v>
      </c>
      <c r="N4" s="62"/>
      <c r="O4" s="62"/>
      <c r="P4" s="62"/>
      <c r="Q4" s="62"/>
      <c r="R4" s="79"/>
      <c r="S4" s="79"/>
    </row>
    <row r="5" spans="2:19" ht="12.75" customHeight="1">
      <c r="B5" s="4"/>
      <c r="M5" s="62" t="s">
        <v>66</v>
      </c>
      <c r="N5" s="62"/>
      <c r="O5" s="62"/>
      <c r="P5" s="62"/>
      <c r="Q5" s="62"/>
      <c r="R5" s="6"/>
      <c r="S5" s="6"/>
    </row>
    <row r="6" ht="12.75" customHeight="1"/>
    <row r="7" spans="7:14" ht="12.75">
      <c r="G7" s="466" t="s">
        <v>24</v>
      </c>
      <c r="H7" s="466"/>
      <c r="I7" s="466"/>
      <c r="J7" s="466"/>
      <c r="K7" s="466"/>
      <c r="L7" s="466"/>
      <c r="M7" s="466"/>
      <c r="N7" s="466"/>
    </row>
    <row r="8" spans="6:16" ht="12.75">
      <c r="F8" s="466" t="s">
        <v>249</v>
      </c>
      <c r="G8" s="466"/>
      <c r="H8" s="466"/>
      <c r="I8" s="466"/>
      <c r="J8" s="466"/>
      <c r="K8" s="466"/>
      <c r="L8" s="466"/>
      <c r="M8" s="466"/>
      <c r="N8" s="466"/>
      <c r="O8" s="466"/>
      <c r="P8" s="466"/>
    </row>
    <row r="9" spans="6:14" ht="13.5" customHeight="1">
      <c r="F9" s="16"/>
      <c r="G9" s="468" t="s">
        <v>196</v>
      </c>
      <c r="H9" s="468"/>
      <c r="I9" s="468"/>
      <c r="J9" s="468"/>
      <c r="K9" s="468"/>
      <c r="L9" s="468"/>
      <c r="M9" s="468"/>
      <c r="N9" s="468"/>
    </row>
    <row r="11" spans="3:19" ht="12.75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2:19" ht="10.5" customHeight="1">
      <c r="B12" s="498" t="s">
        <v>101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</row>
    <row r="13" spans="2:19" s="3" customFormat="1" ht="15" customHeight="1">
      <c r="B13" s="17" t="s">
        <v>25</v>
      </c>
      <c r="C13" s="424" t="s">
        <v>26</v>
      </c>
      <c r="D13" s="425"/>
      <c r="E13" s="425"/>
      <c r="F13" s="425"/>
      <c r="G13" s="425"/>
      <c r="H13" s="425"/>
      <c r="I13" s="426"/>
      <c r="J13" s="424" t="s">
        <v>28</v>
      </c>
      <c r="K13" s="425"/>
      <c r="L13" s="425"/>
      <c r="M13" s="425"/>
      <c r="N13" s="425"/>
      <c r="O13" s="426"/>
      <c r="P13" s="424" t="s">
        <v>27</v>
      </c>
      <c r="Q13" s="425"/>
      <c r="R13" s="425"/>
      <c r="S13" s="426"/>
    </row>
    <row r="14" spans="2:19" s="3" customFormat="1" ht="12" customHeight="1">
      <c r="B14" s="37">
        <v>1</v>
      </c>
      <c r="C14" s="424">
        <v>2</v>
      </c>
      <c r="D14" s="425"/>
      <c r="E14" s="425"/>
      <c r="F14" s="425"/>
      <c r="G14" s="425"/>
      <c r="H14" s="425"/>
      <c r="I14" s="426"/>
      <c r="J14" s="424">
        <v>3</v>
      </c>
      <c r="K14" s="425"/>
      <c r="L14" s="425"/>
      <c r="M14" s="425"/>
      <c r="N14" s="425"/>
      <c r="O14" s="426"/>
      <c r="P14" s="424">
        <v>4</v>
      </c>
      <c r="Q14" s="425"/>
      <c r="R14" s="425"/>
      <c r="S14" s="426"/>
    </row>
    <row r="15" spans="2:19" s="3" customFormat="1" ht="13.5" customHeight="1">
      <c r="B15" s="40">
        <v>1</v>
      </c>
      <c r="C15" s="521" t="s">
        <v>255</v>
      </c>
      <c r="D15" s="522"/>
      <c r="E15" s="522"/>
      <c r="F15" s="522"/>
      <c r="G15" s="522"/>
      <c r="H15" s="522"/>
      <c r="I15" s="523"/>
      <c r="J15" s="430" t="s">
        <v>259</v>
      </c>
      <c r="K15" s="431"/>
      <c r="L15" s="431"/>
      <c r="M15" s="431"/>
      <c r="N15" s="431"/>
      <c r="O15" s="432"/>
      <c r="P15" s="433">
        <v>1650063</v>
      </c>
      <c r="Q15" s="434"/>
      <c r="R15" s="434"/>
      <c r="S15" s="435"/>
    </row>
    <row r="16" spans="2:19" s="3" customFormat="1" ht="13.5" customHeight="1">
      <c r="B16" s="40">
        <v>2</v>
      </c>
      <c r="C16" s="521" t="s">
        <v>276</v>
      </c>
      <c r="D16" s="522"/>
      <c r="E16" s="522"/>
      <c r="F16" s="522"/>
      <c r="G16" s="522"/>
      <c r="H16" s="522"/>
      <c r="I16" s="523"/>
      <c r="J16" s="430" t="s">
        <v>260</v>
      </c>
      <c r="K16" s="431"/>
      <c r="L16" s="431"/>
      <c r="M16" s="431"/>
      <c r="N16" s="431"/>
      <c r="O16" s="432"/>
      <c r="P16" s="433">
        <v>224670</v>
      </c>
      <c r="Q16" s="434"/>
      <c r="R16" s="434"/>
      <c r="S16" s="435"/>
    </row>
    <row r="17" spans="2:19" s="3" customFormat="1" ht="13.5" customHeight="1">
      <c r="B17" s="40">
        <v>3</v>
      </c>
      <c r="C17" s="521" t="s">
        <v>256</v>
      </c>
      <c r="D17" s="522"/>
      <c r="E17" s="522"/>
      <c r="F17" s="522"/>
      <c r="G17" s="522"/>
      <c r="H17" s="522"/>
      <c r="I17" s="523"/>
      <c r="J17" s="430" t="s">
        <v>288</v>
      </c>
      <c r="K17" s="431"/>
      <c r="L17" s="431"/>
      <c r="M17" s="431"/>
      <c r="N17" s="431"/>
      <c r="O17" s="432"/>
      <c r="P17" s="433">
        <v>531155</v>
      </c>
      <c r="Q17" s="434"/>
      <c r="R17" s="434"/>
      <c r="S17" s="435"/>
    </row>
    <row r="18" spans="2:19" s="3" customFormat="1" ht="13.5" customHeight="1">
      <c r="B18" s="40">
        <v>4</v>
      </c>
      <c r="C18" s="521" t="s">
        <v>277</v>
      </c>
      <c r="D18" s="522"/>
      <c r="E18" s="522"/>
      <c r="F18" s="522"/>
      <c r="G18" s="522"/>
      <c r="H18" s="522"/>
      <c r="I18" s="523"/>
      <c r="J18" s="430" t="s">
        <v>261</v>
      </c>
      <c r="K18" s="431"/>
      <c r="L18" s="431"/>
      <c r="M18" s="431"/>
      <c r="N18" s="431"/>
      <c r="O18" s="432"/>
      <c r="P18" s="433">
        <v>148020</v>
      </c>
      <c r="Q18" s="434"/>
      <c r="R18" s="434"/>
      <c r="S18" s="435"/>
    </row>
    <row r="19" spans="2:19" s="3" customFormat="1" ht="15" customHeight="1">
      <c r="B19" s="39"/>
      <c r="C19" s="417" t="s">
        <v>103</v>
      </c>
      <c r="D19" s="418"/>
      <c r="E19" s="418"/>
      <c r="F19" s="418"/>
      <c r="G19" s="418"/>
      <c r="H19" s="418"/>
      <c r="I19" s="419"/>
      <c r="J19" s="420"/>
      <c r="K19" s="421"/>
      <c r="L19" s="421"/>
      <c r="M19" s="421"/>
      <c r="N19" s="421"/>
      <c r="O19" s="422"/>
      <c r="P19" s="423">
        <f>SUM(P15:S18)</f>
        <v>2553908</v>
      </c>
      <c r="Q19" s="406"/>
      <c r="R19" s="406"/>
      <c r="S19" s="407"/>
    </row>
    <row r="21" spans="2:19" ht="15" customHeight="1">
      <c r="B21" s="498" t="s">
        <v>104</v>
      </c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</row>
    <row r="22" spans="3:19" ht="15.75" customHeight="1"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2:19" s="3" customFormat="1" ht="15.75" customHeight="1">
      <c r="B23" s="17" t="s">
        <v>25</v>
      </c>
      <c r="C23" s="424" t="s">
        <v>26</v>
      </c>
      <c r="D23" s="425"/>
      <c r="E23" s="425"/>
      <c r="F23" s="425"/>
      <c r="G23" s="425"/>
      <c r="H23" s="425"/>
      <c r="I23" s="426"/>
      <c r="J23" s="424" t="s">
        <v>28</v>
      </c>
      <c r="K23" s="425"/>
      <c r="L23" s="425"/>
      <c r="M23" s="425"/>
      <c r="N23" s="425"/>
      <c r="O23" s="426"/>
      <c r="P23" s="424" t="s">
        <v>27</v>
      </c>
      <c r="Q23" s="425"/>
      <c r="R23" s="425"/>
      <c r="S23" s="426"/>
    </row>
    <row r="24" spans="2:19" s="3" customFormat="1" ht="13.5" customHeight="1">
      <c r="B24" s="37">
        <v>1</v>
      </c>
      <c r="C24" s="424">
        <v>2</v>
      </c>
      <c r="D24" s="425"/>
      <c r="E24" s="425"/>
      <c r="F24" s="425"/>
      <c r="G24" s="425"/>
      <c r="H24" s="425"/>
      <c r="I24" s="426"/>
      <c r="J24" s="424">
        <v>3</v>
      </c>
      <c r="K24" s="425"/>
      <c r="L24" s="425"/>
      <c r="M24" s="425"/>
      <c r="N24" s="425"/>
      <c r="O24" s="426"/>
      <c r="P24" s="424">
        <v>4</v>
      </c>
      <c r="Q24" s="425"/>
      <c r="R24" s="425"/>
      <c r="S24" s="426"/>
    </row>
    <row r="25" spans="2:19" s="3" customFormat="1" ht="23.25" customHeight="1">
      <c r="B25" s="40">
        <v>1</v>
      </c>
      <c r="C25" s="427" t="s">
        <v>257</v>
      </c>
      <c r="D25" s="428"/>
      <c r="E25" s="428"/>
      <c r="F25" s="428"/>
      <c r="G25" s="428"/>
      <c r="H25" s="428"/>
      <c r="I25" s="429"/>
      <c r="J25" s="430" t="s">
        <v>287</v>
      </c>
      <c r="K25" s="431"/>
      <c r="L25" s="431"/>
      <c r="M25" s="431"/>
      <c r="N25" s="431"/>
      <c r="O25" s="432"/>
      <c r="P25" s="433">
        <v>483906</v>
      </c>
      <c r="Q25" s="434"/>
      <c r="R25" s="434"/>
      <c r="S25" s="435"/>
    </row>
    <row r="26" spans="2:19" s="3" customFormat="1" ht="23.25" customHeight="1">
      <c r="B26" s="40">
        <v>2</v>
      </c>
      <c r="C26" s="427" t="s">
        <v>278</v>
      </c>
      <c r="D26" s="428"/>
      <c r="E26" s="428"/>
      <c r="F26" s="428"/>
      <c r="G26" s="428"/>
      <c r="H26" s="428"/>
      <c r="I26" s="429"/>
      <c r="J26" s="430" t="s">
        <v>287</v>
      </c>
      <c r="K26" s="431"/>
      <c r="L26" s="431"/>
      <c r="M26" s="431"/>
      <c r="N26" s="431"/>
      <c r="O26" s="432"/>
      <c r="P26" s="433">
        <v>67850</v>
      </c>
      <c r="Q26" s="434"/>
      <c r="R26" s="434"/>
      <c r="S26" s="435"/>
    </row>
    <row r="27" spans="2:19" s="3" customFormat="1" ht="26.25" customHeight="1">
      <c r="B27" s="40">
        <v>3</v>
      </c>
      <c r="C27" s="427" t="s">
        <v>258</v>
      </c>
      <c r="D27" s="428"/>
      <c r="E27" s="428"/>
      <c r="F27" s="428"/>
      <c r="G27" s="428"/>
      <c r="H27" s="428"/>
      <c r="I27" s="429"/>
      <c r="J27" s="430" t="s">
        <v>184</v>
      </c>
      <c r="K27" s="431"/>
      <c r="L27" s="431"/>
      <c r="M27" s="431"/>
      <c r="N27" s="431"/>
      <c r="O27" s="432"/>
      <c r="P27" s="433">
        <v>160411</v>
      </c>
      <c r="Q27" s="434"/>
      <c r="R27" s="434"/>
      <c r="S27" s="435"/>
    </row>
    <row r="28" spans="2:19" s="3" customFormat="1" ht="26.25" customHeight="1">
      <c r="B28" s="40">
        <v>4</v>
      </c>
      <c r="C28" s="427" t="s">
        <v>279</v>
      </c>
      <c r="D28" s="428"/>
      <c r="E28" s="428"/>
      <c r="F28" s="428"/>
      <c r="G28" s="428"/>
      <c r="H28" s="428"/>
      <c r="I28" s="429"/>
      <c r="J28" s="430" t="s">
        <v>289</v>
      </c>
      <c r="K28" s="431"/>
      <c r="L28" s="431"/>
      <c r="M28" s="431"/>
      <c r="N28" s="431"/>
      <c r="O28" s="432"/>
      <c r="P28" s="433">
        <v>44700</v>
      </c>
      <c r="Q28" s="434"/>
      <c r="R28" s="434"/>
      <c r="S28" s="435"/>
    </row>
    <row r="29" spans="2:19" s="3" customFormat="1" ht="15" customHeight="1">
      <c r="B29" s="39"/>
      <c r="C29" s="417" t="s">
        <v>103</v>
      </c>
      <c r="D29" s="418"/>
      <c r="E29" s="418"/>
      <c r="F29" s="418"/>
      <c r="G29" s="418"/>
      <c r="H29" s="418"/>
      <c r="I29" s="419"/>
      <c r="J29" s="420"/>
      <c r="K29" s="421"/>
      <c r="L29" s="421"/>
      <c r="M29" s="421"/>
      <c r="N29" s="421"/>
      <c r="O29" s="422"/>
      <c r="P29" s="423">
        <f>SUM(P25:S28)</f>
        <v>756867</v>
      </c>
      <c r="Q29" s="406"/>
      <c r="R29" s="406"/>
      <c r="S29" s="407"/>
    </row>
    <row r="30" spans="2:19" ht="15" customHeight="1">
      <c r="B30" s="20"/>
      <c r="C30" s="21"/>
      <c r="D30" s="21"/>
      <c r="E30" s="21"/>
      <c r="F30" s="21"/>
      <c r="G30" s="21"/>
      <c r="H30" s="21"/>
      <c r="I30" s="21"/>
      <c r="J30" s="23"/>
      <c r="K30" s="23"/>
      <c r="L30" s="23"/>
      <c r="M30" s="23"/>
      <c r="N30" s="23"/>
      <c r="O30" s="23"/>
      <c r="P30" s="22"/>
      <c r="Q30" s="23"/>
      <c r="R30" s="23"/>
      <c r="S30" s="23"/>
    </row>
    <row r="31" spans="2:19" s="3" customFormat="1" ht="15" customHeight="1" outlineLevel="1">
      <c r="B31" s="61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27"/>
      <c r="Q31" s="27"/>
      <c r="R31" s="27"/>
      <c r="S31" s="27"/>
    </row>
    <row r="32" spans="2:19" s="3" customFormat="1" ht="15" customHeight="1" outlineLevel="1">
      <c r="B32" s="528" t="s">
        <v>141</v>
      </c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</row>
    <row r="33" spans="2:19" s="3" customFormat="1" ht="15" customHeight="1" outlineLevel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42"/>
      <c r="R33" s="24"/>
      <c r="S33" s="24"/>
    </row>
    <row r="34" spans="2:19" s="3" customFormat="1" ht="15" customHeight="1" outlineLevel="1">
      <c r="B34" s="37" t="s">
        <v>25</v>
      </c>
      <c r="C34" s="424" t="s">
        <v>26</v>
      </c>
      <c r="D34" s="425"/>
      <c r="E34" s="425"/>
      <c r="F34" s="425"/>
      <c r="G34" s="425"/>
      <c r="H34" s="425"/>
      <c r="I34" s="426"/>
      <c r="J34" s="424" t="s">
        <v>28</v>
      </c>
      <c r="K34" s="426"/>
      <c r="L34" s="424" t="s">
        <v>124</v>
      </c>
      <c r="M34" s="425"/>
      <c r="N34" s="425"/>
      <c r="O34" s="425"/>
      <c r="P34" s="425"/>
      <c r="Q34" s="425"/>
      <c r="R34" s="425"/>
      <c r="S34" s="426"/>
    </row>
    <row r="35" spans="2:19" s="3" customFormat="1" ht="15" customHeight="1" outlineLevel="1">
      <c r="B35" s="37">
        <v>1</v>
      </c>
      <c r="C35" s="424">
        <v>2</v>
      </c>
      <c r="D35" s="425"/>
      <c r="E35" s="425"/>
      <c r="F35" s="425"/>
      <c r="G35" s="425"/>
      <c r="H35" s="425"/>
      <c r="I35" s="426"/>
      <c r="J35" s="424">
        <v>3</v>
      </c>
      <c r="K35" s="426"/>
      <c r="L35" s="424">
        <v>4</v>
      </c>
      <c r="M35" s="425"/>
      <c r="N35" s="425"/>
      <c r="O35" s="425"/>
      <c r="P35" s="425"/>
      <c r="Q35" s="425"/>
      <c r="R35" s="425"/>
      <c r="S35" s="426"/>
    </row>
    <row r="36" spans="2:19" s="3" customFormat="1" ht="15" customHeight="1" outlineLevel="1">
      <c r="B36" s="37">
        <v>1</v>
      </c>
      <c r="C36" s="427" t="s">
        <v>142</v>
      </c>
      <c r="D36" s="428"/>
      <c r="E36" s="428"/>
      <c r="F36" s="428"/>
      <c r="G36" s="428"/>
      <c r="H36" s="428"/>
      <c r="I36" s="429"/>
      <c r="J36" s="453" t="s">
        <v>181</v>
      </c>
      <c r="K36" s="454"/>
      <c r="L36" s="524">
        <v>126230</v>
      </c>
      <c r="M36" s="525"/>
      <c r="N36" s="525"/>
      <c r="O36" s="525"/>
      <c r="P36" s="525"/>
      <c r="Q36" s="525"/>
      <c r="R36" s="525"/>
      <c r="S36" s="526"/>
    </row>
    <row r="37" spans="2:19" s="3" customFormat="1" ht="15" customHeight="1" outlineLevel="1">
      <c r="B37" s="37"/>
      <c r="C37" s="510" t="s">
        <v>57</v>
      </c>
      <c r="D37" s="511"/>
      <c r="E37" s="511"/>
      <c r="F37" s="511"/>
      <c r="G37" s="511"/>
      <c r="H37" s="511"/>
      <c r="I37" s="511"/>
      <c r="J37" s="511"/>
      <c r="K37" s="511"/>
      <c r="L37" s="415">
        <f>L36</f>
        <v>126230</v>
      </c>
      <c r="M37" s="415"/>
      <c r="N37" s="415"/>
      <c r="O37" s="415"/>
      <c r="P37" s="415"/>
      <c r="Q37" s="415"/>
      <c r="R37" s="415"/>
      <c r="S37" s="416"/>
    </row>
    <row r="38" spans="2:20" s="3" customFormat="1" ht="15" customHeight="1" outlineLevel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3"/>
      <c r="R38" s="23"/>
      <c r="S38" s="23"/>
      <c r="T38" s="10"/>
    </row>
    <row r="39" spans="2:19" ht="12.75" customHeight="1">
      <c r="B39" s="28"/>
      <c r="C39" s="29"/>
      <c r="D39" s="29"/>
      <c r="E39" s="29"/>
      <c r="F39" s="29"/>
      <c r="G39" s="29"/>
      <c r="H39" s="29"/>
      <c r="I39" s="30"/>
      <c r="J39" s="30"/>
      <c r="K39" s="29"/>
      <c r="L39" s="29"/>
      <c r="M39" s="29"/>
      <c r="N39" s="29"/>
      <c r="O39" s="29"/>
      <c r="P39" s="29"/>
      <c r="Q39" s="23"/>
      <c r="R39" s="23"/>
      <c r="S39" s="23"/>
    </row>
    <row r="40" spans="2:19" ht="12.75">
      <c r="B40" s="31" t="s">
        <v>188</v>
      </c>
      <c r="C40" s="23"/>
      <c r="D40" s="23"/>
      <c r="H40" s="29"/>
      <c r="I40" s="527">
        <f>P29+P19+L37</f>
        <v>3437005</v>
      </c>
      <c r="J40" s="527"/>
      <c r="K40" s="527"/>
      <c r="L40" s="29"/>
      <c r="M40" s="29"/>
      <c r="N40" s="29"/>
      <c r="O40" s="29"/>
      <c r="P40" s="29"/>
      <c r="Q40" s="23"/>
      <c r="R40" s="23"/>
      <c r="S40" s="23"/>
    </row>
    <row r="41" spans="2:19" ht="12.75">
      <c r="B41" s="28"/>
      <c r="C41" s="29"/>
      <c r="D41" s="29"/>
      <c r="E41" s="29"/>
      <c r="F41" s="29"/>
      <c r="G41" s="29"/>
      <c r="H41" s="29"/>
      <c r="I41" s="30"/>
      <c r="J41" s="30"/>
      <c r="K41" s="29"/>
      <c r="L41" s="29"/>
      <c r="M41" s="29"/>
      <c r="N41" s="29"/>
      <c r="O41" s="29"/>
      <c r="P41" s="29"/>
      <c r="Q41" s="23"/>
      <c r="R41" s="23"/>
      <c r="S41" s="23"/>
    </row>
    <row r="42" spans="2:19" ht="12.75">
      <c r="B42" s="28"/>
      <c r="C42" s="32"/>
      <c r="D42" s="32"/>
      <c r="E42" s="32"/>
      <c r="F42" s="32"/>
      <c r="G42" s="32"/>
      <c r="H42" s="32"/>
      <c r="I42" s="30"/>
      <c r="J42" s="30"/>
      <c r="K42" s="29"/>
      <c r="L42" s="29"/>
      <c r="M42" s="29"/>
      <c r="N42" s="29"/>
      <c r="O42" s="29"/>
      <c r="P42" s="29"/>
      <c r="Q42" s="23"/>
      <c r="R42" s="23"/>
      <c r="S42" s="23"/>
    </row>
    <row r="43" spans="2:19" ht="15">
      <c r="B43" s="33" t="s">
        <v>97</v>
      </c>
      <c r="C43" s="33"/>
      <c r="D43" s="33"/>
      <c r="E43" s="33"/>
      <c r="F43" s="33"/>
      <c r="G43" s="33"/>
      <c r="H43" s="33"/>
      <c r="I43" s="33"/>
      <c r="J43" s="33"/>
      <c r="K43" s="33"/>
      <c r="L43" s="33" t="s">
        <v>60</v>
      </c>
      <c r="M43" s="33"/>
      <c r="N43" s="33"/>
      <c r="O43" s="34"/>
      <c r="P43" s="35"/>
      <c r="Q43" s="35"/>
      <c r="R43" s="23"/>
      <c r="S43" s="23"/>
    </row>
    <row r="44" spans="15:19" ht="12.75">
      <c r="O44" s="23"/>
      <c r="P44" s="23"/>
      <c r="Q44" s="23"/>
      <c r="R44" s="23"/>
      <c r="S44" s="23"/>
    </row>
    <row r="45" spans="2:14" ht="12.75">
      <c r="B45" s="33" t="s">
        <v>98</v>
      </c>
      <c r="I45" s="33"/>
      <c r="J45" s="33"/>
      <c r="K45" s="33"/>
      <c r="L45" s="11" t="s">
        <v>140</v>
      </c>
      <c r="M45" s="33"/>
      <c r="N45" s="33"/>
    </row>
    <row r="46" spans="2:18" ht="12.75">
      <c r="B46" s="36" t="s">
        <v>61</v>
      </c>
      <c r="O46" s="33"/>
      <c r="P46" s="33"/>
      <c r="Q46" s="33"/>
      <c r="R46" s="33"/>
    </row>
    <row r="47" spans="2:14" ht="15">
      <c r="B47" s="28"/>
      <c r="C47" s="32"/>
      <c r="D47" s="32"/>
      <c r="E47" s="32"/>
      <c r="F47" s="32"/>
      <c r="G47" s="32"/>
      <c r="H47" s="32"/>
      <c r="I47" s="30"/>
      <c r="J47" s="30"/>
      <c r="K47" s="29"/>
      <c r="L47" s="29"/>
      <c r="M47" s="35"/>
      <c r="N47" s="35"/>
    </row>
    <row r="50" spans="15:19" ht="15">
      <c r="O50" s="35"/>
      <c r="P50" s="35"/>
      <c r="Q50" s="35"/>
      <c r="R50" s="35"/>
      <c r="S50" s="23"/>
    </row>
  </sheetData>
  <sheetProtection/>
  <mergeCells count="62">
    <mergeCell ref="C17:I17"/>
    <mergeCell ref="P17:S17"/>
    <mergeCell ref="C27:I27"/>
    <mergeCell ref="P27:S27"/>
    <mergeCell ref="B2:G3"/>
    <mergeCell ref="G7:N7"/>
    <mergeCell ref="G9:N9"/>
    <mergeCell ref="C13:I13"/>
    <mergeCell ref="J13:O13"/>
    <mergeCell ref="B12:S12"/>
    <mergeCell ref="P13:S13"/>
    <mergeCell ref="F8:P8"/>
    <mergeCell ref="M2:S3"/>
    <mergeCell ref="B21:S21"/>
    <mergeCell ref="C14:I14"/>
    <mergeCell ref="J14:O14"/>
    <mergeCell ref="P14:S14"/>
    <mergeCell ref="C15:I15"/>
    <mergeCell ref="J15:O15"/>
    <mergeCell ref="P15:S15"/>
    <mergeCell ref="C19:I19"/>
    <mergeCell ref="J19:O19"/>
    <mergeCell ref="P19:S19"/>
    <mergeCell ref="P24:S24"/>
    <mergeCell ref="C25:I25"/>
    <mergeCell ref="J25:O25"/>
    <mergeCell ref="P25:S25"/>
    <mergeCell ref="C24:I24"/>
    <mergeCell ref="J24:O24"/>
    <mergeCell ref="C23:I23"/>
    <mergeCell ref="I40:K40"/>
    <mergeCell ref="B32:S32"/>
    <mergeCell ref="C34:I34"/>
    <mergeCell ref="J34:K34"/>
    <mergeCell ref="C29:I29"/>
    <mergeCell ref="J29:O29"/>
    <mergeCell ref="P29:S29"/>
    <mergeCell ref="C37:K37"/>
    <mergeCell ref="C35:I35"/>
    <mergeCell ref="J35:K35"/>
    <mergeCell ref="L35:S35"/>
    <mergeCell ref="C36:I36"/>
    <mergeCell ref="J36:K36"/>
    <mergeCell ref="L36:S36"/>
    <mergeCell ref="J18:O18"/>
    <mergeCell ref="J26:O26"/>
    <mergeCell ref="J27:O27"/>
    <mergeCell ref="J28:O28"/>
    <mergeCell ref="L37:S37"/>
    <mergeCell ref="L34:S34"/>
    <mergeCell ref="J23:O23"/>
    <mergeCell ref="P23:S23"/>
    <mergeCell ref="P16:S16"/>
    <mergeCell ref="P18:S18"/>
    <mergeCell ref="P26:S26"/>
    <mergeCell ref="P28:S28"/>
    <mergeCell ref="C16:I16"/>
    <mergeCell ref="C18:I18"/>
    <mergeCell ref="C26:I26"/>
    <mergeCell ref="C28:I28"/>
    <mergeCell ref="J16:O16"/>
    <mergeCell ref="J17:O17"/>
  </mergeCells>
  <printOptions/>
  <pageMargins left="0.5905511811023623" right="0" top="0.1968503937007874" bottom="0" header="0" footer="0"/>
  <pageSetup fitToWidth="2" horizontalDpi="600" verticalDpi="600" orientation="portrait" paperSize="9" scale="96" r:id="rId1"/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T23"/>
  <sheetViews>
    <sheetView view="pageBreakPreview" zoomScale="60" zoomScalePageLayoutView="0" workbookViewId="0" topLeftCell="A1">
      <selection activeCell="T42" sqref="S42:T42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3" t="s">
        <v>120</v>
      </c>
      <c r="M1" s="13"/>
      <c r="N1" s="13"/>
      <c r="O1" s="13"/>
      <c r="P1" s="13"/>
      <c r="Q1" s="14"/>
      <c r="R1" s="14"/>
    </row>
    <row r="2" spans="1:18" ht="12.75" customHeight="1">
      <c r="A2" s="465"/>
      <c r="B2" s="465"/>
      <c r="C2" s="465"/>
      <c r="D2" s="465"/>
      <c r="E2" s="465"/>
      <c r="F2" s="465"/>
      <c r="G2" s="11"/>
      <c r="H2" s="11"/>
      <c r="I2" s="11"/>
      <c r="J2" s="11"/>
      <c r="K2" s="11"/>
      <c r="L2" s="467" t="s">
        <v>197</v>
      </c>
      <c r="M2" s="467"/>
      <c r="N2" s="467"/>
      <c r="O2" s="467"/>
      <c r="P2" s="467"/>
      <c r="Q2" s="467"/>
      <c r="R2" s="467"/>
    </row>
    <row r="3" spans="1:18" ht="12.75">
      <c r="A3" s="465"/>
      <c r="B3" s="465"/>
      <c r="C3" s="465"/>
      <c r="D3" s="465"/>
      <c r="E3" s="465"/>
      <c r="F3" s="465"/>
      <c r="G3" s="11"/>
      <c r="H3" s="11"/>
      <c r="I3" s="11"/>
      <c r="J3" s="11"/>
      <c r="K3" s="11"/>
      <c r="L3" s="467"/>
      <c r="M3" s="467"/>
      <c r="N3" s="467"/>
      <c r="O3" s="467"/>
      <c r="P3" s="467"/>
      <c r="Q3" s="467"/>
      <c r="R3" s="467"/>
    </row>
    <row r="4" spans="1:18" ht="12.75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62" t="s">
        <v>198</v>
      </c>
      <c r="M4" s="62"/>
      <c r="N4" s="62"/>
      <c r="O4" s="62"/>
      <c r="P4" s="62"/>
      <c r="Q4" s="79"/>
      <c r="R4" s="79"/>
    </row>
    <row r="5" spans="1:18" ht="12.75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62" t="s">
        <v>66</v>
      </c>
      <c r="M5" s="62"/>
      <c r="N5" s="62"/>
      <c r="O5" s="62"/>
      <c r="P5" s="62"/>
      <c r="Q5" s="6"/>
      <c r="R5" s="6"/>
    </row>
    <row r="6" spans="1:18" ht="12.75">
      <c r="A6" s="51"/>
      <c r="B6" s="11"/>
      <c r="C6" s="11"/>
      <c r="D6" s="11"/>
      <c r="E6" s="466" t="s">
        <v>24</v>
      </c>
      <c r="F6" s="466"/>
      <c r="G6" s="466"/>
      <c r="H6" s="466"/>
      <c r="I6" s="466"/>
      <c r="J6" s="466"/>
      <c r="K6" s="466"/>
      <c r="L6" s="466"/>
      <c r="M6" s="11"/>
      <c r="N6" s="11"/>
      <c r="O6" s="11"/>
      <c r="P6" s="11"/>
      <c r="Q6" s="11"/>
      <c r="R6" s="11"/>
    </row>
    <row r="7" spans="1:18" ht="12.75">
      <c r="A7" s="51"/>
      <c r="B7" s="11"/>
      <c r="C7" s="11"/>
      <c r="D7" s="11"/>
      <c r="E7" s="466" t="s">
        <v>247</v>
      </c>
      <c r="F7" s="466"/>
      <c r="G7" s="466"/>
      <c r="H7" s="466"/>
      <c r="I7" s="466"/>
      <c r="J7" s="466"/>
      <c r="K7" s="466"/>
      <c r="L7" s="466"/>
      <c r="M7" s="11"/>
      <c r="N7" s="11"/>
      <c r="O7" s="11"/>
      <c r="P7" s="11"/>
      <c r="Q7" s="11"/>
      <c r="R7" s="11"/>
    </row>
    <row r="8" spans="1:18" ht="12.75">
      <c r="A8" s="51"/>
      <c r="B8" s="11"/>
      <c r="C8" s="11"/>
      <c r="D8" s="11"/>
      <c r="E8" s="468" t="s">
        <v>196</v>
      </c>
      <c r="F8" s="468"/>
      <c r="G8" s="468"/>
      <c r="H8" s="468"/>
      <c r="I8" s="468"/>
      <c r="J8" s="468"/>
      <c r="K8" s="468"/>
      <c r="L8" s="468"/>
      <c r="M8" s="11"/>
      <c r="N8" s="11"/>
      <c r="O8" s="11"/>
      <c r="P8" s="11"/>
      <c r="Q8" s="11"/>
      <c r="R8" s="11"/>
    </row>
    <row r="9" spans="1:18" ht="12.75">
      <c r="A9" s="5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464" t="s">
        <v>72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</row>
    <row r="11" spans="1:18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4" t="s">
        <v>30</v>
      </c>
      <c r="R11" s="12"/>
    </row>
    <row r="12" spans="1:18" ht="38.25">
      <c r="A12" s="17" t="s">
        <v>25</v>
      </c>
      <c r="B12" s="424" t="s">
        <v>26</v>
      </c>
      <c r="C12" s="425"/>
      <c r="D12" s="425"/>
      <c r="E12" s="425"/>
      <c r="F12" s="425"/>
      <c r="G12" s="425"/>
      <c r="H12" s="426"/>
      <c r="I12" s="37" t="s">
        <v>28</v>
      </c>
      <c r="J12" s="424" t="s">
        <v>62</v>
      </c>
      <c r="K12" s="426"/>
      <c r="L12" s="38" t="s">
        <v>107</v>
      </c>
      <c r="M12" s="424" t="s">
        <v>39</v>
      </c>
      <c r="N12" s="425"/>
      <c r="O12" s="426"/>
      <c r="P12" s="424" t="s">
        <v>67</v>
      </c>
      <c r="Q12" s="425"/>
      <c r="R12" s="426"/>
    </row>
    <row r="13" spans="1:18" ht="12.75">
      <c r="A13" s="37">
        <v>1</v>
      </c>
      <c r="B13" s="424">
        <v>2</v>
      </c>
      <c r="C13" s="425"/>
      <c r="D13" s="425"/>
      <c r="E13" s="425"/>
      <c r="F13" s="425"/>
      <c r="G13" s="425"/>
      <c r="H13" s="426"/>
      <c r="I13" s="37">
        <v>3</v>
      </c>
      <c r="J13" s="424">
        <v>4</v>
      </c>
      <c r="K13" s="426"/>
      <c r="L13" s="37">
        <v>5</v>
      </c>
      <c r="M13" s="424">
        <v>6</v>
      </c>
      <c r="N13" s="425"/>
      <c r="O13" s="426"/>
      <c r="P13" s="424">
        <v>7</v>
      </c>
      <c r="Q13" s="425"/>
      <c r="R13" s="426"/>
    </row>
    <row r="14" spans="1:20" ht="30.75" customHeight="1">
      <c r="A14" s="37">
        <v>1</v>
      </c>
      <c r="B14" s="427" t="s">
        <v>222</v>
      </c>
      <c r="C14" s="428"/>
      <c r="D14" s="428"/>
      <c r="E14" s="428"/>
      <c r="F14" s="428"/>
      <c r="G14" s="428"/>
      <c r="H14" s="429"/>
      <c r="I14" s="64" t="s">
        <v>290</v>
      </c>
      <c r="J14" s="482">
        <v>39</v>
      </c>
      <c r="K14" s="484"/>
      <c r="L14" s="41">
        <v>99</v>
      </c>
      <c r="M14" s="424">
        <v>15</v>
      </c>
      <c r="N14" s="425"/>
      <c r="O14" s="426"/>
      <c r="P14" s="352">
        <f>J14*L14*M14</f>
        <v>57915</v>
      </c>
      <c r="Q14" s="353"/>
      <c r="R14" s="354"/>
      <c r="T14">
        <f>J14*L14*M14</f>
        <v>57915</v>
      </c>
    </row>
    <row r="17" spans="1:13" ht="12.75">
      <c r="A17" s="31" t="s">
        <v>188</v>
      </c>
      <c r="B17" s="23"/>
      <c r="C17" s="23"/>
      <c r="D17" s="11"/>
      <c r="E17" s="11"/>
      <c r="F17" s="11"/>
      <c r="G17" s="29"/>
      <c r="H17" s="514">
        <f>P14</f>
        <v>57915</v>
      </c>
      <c r="I17" s="514"/>
      <c r="J17" s="514"/>
      <c r="K17" s="29"/>
      <c r="L17" s="29"/>
      <c r="M17" s="29"/>
    </row>
    <row r="18" spans="1:13" ht="12.75">
      <c r="A18" s="28"/>
      <c r="B18" s="29"/>
      <c r="C18" s="29"/>
      <c r="D18" s="29"/>
      <c r="E18" s="29"/>
      <c r="F18" s="29"/>
      <c r="G18" s="29"/>
      <c r="H18" s="30"/>
      <c r="I18" s="30"/>
      <c r="J18" s="29"/>
      <c r="K18" s="29"/>
      <c r="L18" s="29"/>
      <c r="M18" s="29"/>
    </row>
    <row r="19" spans="1:13" ht="12.75">
      <c r="A19" s="28"/>
      <c r="B19" s="32"/>
      <c r="C19" s="32"/>
      <c r="D19" s="32"/>
      <c r="E19" s="32"/>
      <c r="F19" s="32"/>
      <c r="G19" s="32"/>
      <c r="H19" s="30"/>
      <c r="I19" s="30"/>
      <c r="J19" s="29"/>
      <c r="K19" s="29"/>
      <c r="L19" s="29"/>
      <c r="M19" s="29"/>
    </row>
    <row r="20" spans="1:13" ht="12.75">
      <c r="A20" s="33" t="s">
        <v>97</v>
      </c>
      <c r="B20" s="33"/>
      <c r="C20" s="33"/>
      <c r="D20" s="33"/>
      <c r="E20" s="33"/>
      <c r="F20" s="33"/>
      <c r="G20" s="33"/>
      <c r="H20" s="33"/>
      <c r="I20" s="33"/>
      <c r="J20" s="33"/>
      <c r="K20" s="33" t="s">
        <v>60</v>
      </c>
      <c r="L20" s="33"/>
      <c r="M20" s="33"/>
    </row>
    <row r="21" spans="1:1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33" t="s">
        <v>98</v>
      </c>
      <c r="B22" s="11"/>
      <c r="C22" s="11"/>
      <c r="D22" s="11"/>
      <c r="E22" s="11"/>
      <c r="F22" s="11"/>
      <c r="G22" s="11"/>
      <c r="H22" s="33"/>
      <c r="I22" s="33"/>
      <c r="J22" s="33"/>
      <c r="K22" s="11" t="s">
        <v>140</v>
      </c>
      <c r="L22" s="33"/>
      <c r="M22" s="33"/>
    </row>
    <row r="23" spans="1:13" ht="12.75">
      <c r="A23" s="36" t="s">
        <v>61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sheetProtection/>
  <mergeCells count="19">
    <mergeCell ref="J13:K13"/>
    <mergeCell ref="M13:O13"/>
    <mergeCell ref="P13:R13"/>
    <mergeCell ref="A2:F3"/>
    <mergeCell ref="L2:R3"/>
    <mergeCell ref="E6:L6"/>
    <mergeCell ref="E7:L7"/>
    <mergeCell ref="E8:L8"/>
    <mergeCell ref="A10:R10"/>
    <mergeCell ref="P14:R14"/>
    <mergeCell ref="H17:J17"/>
    <mergeCell ref="B12:H12"/>
    <mergeCell ref="J12:K12"/>
    <mergeCell ref="M12:O12"/>
    <mergeCell ref="B14:H14"/>
    <mergeCell ref="J14:K14"/>
    <mergeCell ref="M14:O14"/>
    <mergeCell ref="P12:R12"/>
    <mergeCell ref="B13:H13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Y42"/>
  <sheetViews>
    <sheetView showGridLines="0" view="pageBreakPreview" zoomScale="60" zoomScalePageLayoutView="0" workbookViewId="0" topLeftCell="A1">
      <selection activeCell="AC82" sqref="AC82"/>
    </sheetView>
  </sheetViews>
  <sheetFormatPr defaultColWidth="9.00390625" defaultRowHeight="12.75" outlineLevelRow="1"/>
  <cols>
    <col min="1" max="1" width="1.00390625" style="0" customWidth="1"/>
    <col min="2" max="2" width="5.875" style="11" customWidth="1"/>
    <col min="3" max="6" width="4.75390625" style="11" customWidth="1"/>
    <col min="7" max="7" width="7.00390625" style="11" customWidth="1"/>
    <col min="8" max="8" width="4.75390625" style="11" customWidth="1"/>
    <col min="9" max="9" width="3.375" style="11" customWidth="1"/>
    <col min="10" max="10" width="9.625" style="11" customWidth="1"/>
    <col min="11" max="11" width="4.75390625" style="11" customWidth="1"/>
    <col min="12" max="12" width="6.375" style="11" customWidth="1"/>
    <col min="13" max="13" width="6.125" style="11" customWidth="1"/>
    <col min="14" max="18" width="4.75390625" style="11" customWidth="1"/>
    <col min="19" max="19" width="9.625" style="11" customWidth="1"/>
    <col min="20" max="20" width="4.75390625" style="0" customWidth="1"/>
  </cols>
  <sheetData>
    <row r="1" spans="2:19" ht="12.75" customHeight="1">
      <c r="B1" s="4"/>
      <c r="M1" s="13" t="s">
        <v>120</v>
      </c>
      <c r="N1" s="13"/>
      <c r="O1" s="13"/>
      <c r="P1" s="13"/>
      <c r="Q1" s="13"/>
      <c r="R1" s="14"/>
      <c r="S1" s="14"/>
    </row>
    <row r="2" spans="2:19" ht="13.5" customHeight="1">
      <c r="B2" s="465"/>
      <c r="C2" s="465"/>
      <c r="D2" s="465"/>
      <c r="E2" s="465"/>
      <c r="F2" s="465"/>
      <c r="G2" s="465"/>
      <c r="M2" s="467" t="s">
        <v>197</v>
      </c>
      <c r="N2" s="467"/>
      <c r="O2" s="467"/>
      <c r="P2" s="467"/>
      <c r="Q2" s="467"/>
      <c r="R2" s="467"/>
      <c r="S2" s="467"/>
    </row>
    <row r="3" spans="2:19" ht="12.75" customHeight="1">
      <c r="B3" s="465"/>
      <c r="C3" s="465"/>
      <c r="D3" s="465"/>
      <c r="E3" s="465"/>
      <c r="F3" s="465"/>
      <c r="G3" s="465"/>
      <c r="M3" s="467"/>
      <c r="N3" s="467"/>
      <c r="O3" s="467"/>
      <c r="P3" s="467"/>
      <c r="Q3" s="467"/>
      <c r="R3" s="467"/>
      <c r="S3" s="467"/>
    </row>
    <row r="4" spans="2:19" ht="12.75" customHeight="1">
      <c r="B4" s="4"/>
      <c r="M4" s="62" t="s">
        <v>198</v>
      </c>
      <c r="N4" s="62"/>
      <c r="O4" s="62"/>
      <c r="P4" s="62"/>
      <c r="Q4" s="62"/>
      <c r="R4" s="79"/>
      <c r="S4" s="79"/>
    </row>
    <row r="5" spans="2:19" ht="12.75" customHeight="1">
      <c r="B5" s="4"/>
      <c r="M5" s="62" t="s">
        <v>66</v>
      </c>
      <c r="N5" s="62"/>
      <c r="O5" s="62"/>
      <c r="P5" s="62"/>
      <c r="Q5" s="62"/>
      <c r="R5" s="6"/>
      <c r="S5" s="6"/>
    </row>
    <row r="6" ht="12.75" customHeight="1"/>
    <row r="7" spans="7:14" ht="12.75">
      <c r="G7" s="466" t="s">
        <v>24</v>
      </c>
      <c r="H7" s="466"/>
      <c r="I7" s="466"/>
      <c r="J7" s="466"/>
      <c r="K7" s="466"/>
      <c r="L7" s="466"/>
      <c r="M7" s="466"/>
      <c r="N7" s="466"/>
    </row>
    <row r="8" spans="7:14" ht="12.75">
      <c r="G8" s="15" t="s">
        <v>250</v>
      </c>
      <c r="H8" s="15"/>
      <c r="I8" s="15"/>
      <c r="J8" s="15"/>
      <c r="K8" s="15"/>
      <c r="L8" s="15"/>
      <c r="M8" s="15"/>
      <c r="N8" s="15"/>
    </row>
    <row r="9" spans="6:14" ht="13.5" customHeight="1">
      <c r="F9" s="16"/>
      <c r="G9" s="468" t="s">
        <v>196</v>
      </c>
      <c r="H9" s="468"/>
      <c r="I9" s="468"/>
      <c r="J9" s="468"/>
      <c r="K9" s="468"/>
      <c r="L9" s="468"/>
      <c r="M9" s="468"/>
      <c r="N9" s="468"/>
    </row>
    <row r="11" spans="2:19" ht="12.75">
      <c r="B11" s="464" t="s">
        <v>69</v>
      </c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</row>
    <row r="12" spans="2:19" ht="9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ht="12" customHeight="1">
      <c r="B13" s="17" t="s">
        <v>25</v>
      </c>
      <c r="C13" s="424" t="s">
        <v>26</v>
      </c>
      <c r="D13" s="425"/>
      <c r="E13" s="425"/>
      <c r="F13" s="425"/>
      <c r="G13" s="425"/>
      <c r="H13" s="425"/>
      <c r="I13" s="425"/>
      <c r="J13" s="452" t="s">
        <v>28</v>
      </c>
      <c r="K13" s="452"/>
      <c r="L13" s="424" t="s">
        <v>124</v>
      </c>
      <c r="M13" s="425"/>
      <c r="N13" s="425"/>
      <c r="O13" s="425"/>
      <c r="P13" s="425"/>
      <c r="Q13" s="425"/>
      <c r="R13" s="425"/>
      <c r="S13" s="426"/>
    </row>
    <row r="14" spans="2:19" ht="12.75">
      <c r="B14" s="17">
        <v>1</v>
      </c>
      <c r="C14" s="424">
        <v>2</v>
      </c>
      <c r="D14" s="425"/>
      <c r="E14" s="425"/>
      <c r="F14" s="425"/>
      <c r="G14" s="425"/>
      <c r="H14" s="425"/>
      <c r="I14" s="425"/>
      <c r="J14" s="452">
        <v>3</v>
      </c>
      <c r="K14" s="452"/>
      <c r="L14" s="424">
        <v>4</v>
      </c>
      <c r="M14" s="425"/>
      <c r="N14" s="425"/>
      <c r="O14" s="425"/>
      <c r="P14" s="425"/>
      <c r="Q14" s="425"/>
      <c r="R14" s="425"/>
      <c r="S14" s="426"/>
    </row>
    <row r="15" spans="2:25" ht="12" customHeight="1">
      <c r="B15" s="18">
        <v>1</v>
      </c>
      <c r="C15" s="424" t="s">
        <v>126</v>
      </c>
      <c r="D15" s="425"/>
      <c r="E15" s="425"/>
      <c r="F15" s="425"/>
      <c r="G15" s="425"/>
      <c r="H15" s="425"/>
      <c r="I15" s="425"/>
      <c r="J15" s="534">
        <v>63</v>
      </c>
      <c r="K15" s="534"/>
      <c r="L15" s="531">
        <v>7093</v>
      </c>
      <c r="M15" s="532"/>
      <c r="N15" s="532"/>
      <c r="O15" s="532"/>
      <c r="P15" s="532"/>
      <c r="Q15" s="532"/>
      <c r="R15" s="532"/>
      <c r="S15" s="533"/>
      <c r="W15" s="509"/>
      <c r="X15" s="509"/>
      <c r="Y15" s="509"/>
    </row>
    <row r="16" spans="2:19" ht="12.75" customHeight="1">
      <c r="B16" s="19"/>
      <c r="C16" s="493" t="s">
        <v>57</v>
      </c>
      <c r="D16" s="493"/>
      <c r="E16" s="493"/>
      <c r="F16" s="493"/>
      <c r="G16" s="493"/>
      <c r="H16" s="493"/>
      <c r="I16" s="493"/>
      <c r="J16" s="493"/>
      <c r="K16" s="493"/>
      <c r="L16" s="406">
        <f>L15</f>
        <v>7093</v>
      </c>
      <c r="M16" s="406"/>
      <c r="N16" s="406"/>
      <c r="O16" s="406"/>
      <c r="P16" s="406"/>
      <c r="Q16" s="406"/>
      <c r="R16" s="406"/>
      <c r="S16" s="407"/>
    </row>
    <row r="17" spans="2:19" ht="12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7"/>
      <c r="S17" s="27"/>
    </row>
    <row r="18" spans="2:19" ht="14.25" customHeight="1">
      <c r="B18" s="528" t="s">
        <v>71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</row>
    <row r="19" spans="2:19" s="11" customFormat="1" ht="14.2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2:19" ht="12" customHeight="1">
      <c r="B20" s="17" t="s">
        <v>25</v>
      </c>
      <c r="C20" s="424" t="s">
        <v>26</v>
      </c>
      <c r="D20" s="425"/>
      <c r="E20" s="425"/>
      <c r="F20" s="425"/>
      <c r="G20" s="425"/>
      <c r="H20" s="425"/>
      <c r="I20" s="425"/>
      <c r="J20" s="452" t="s">
        <v>28</v>
      </c>
      <c r="K20" s="452"/>
      <c r="L20" s="424" t="s">
        <v>124</v>
      </c>
      <c r="M20" s="425"/>
      <c r="N20" s="425"/>
      <c r="O20" s="425"/>
      <c r="P20" s="425"/>
      <c r="Q20" s="425"/>
      <c r="R20" s="425"/>
      <c r="S20" s="426"/>
    </row>
    <row r="21" spans="2:19" ht="12.75">
      <c r="B21" s="17">
        <v>1</v>
      </c>
      <c r="C21" s="424">
        <v>2</v>
      </c>
      <c r="D21" s="425"/>
      <c r="E21" s="425"/>
      <c r="F21" s="425"/>
      <c r="G21" s="425"/>
      <c r="H21" s="425"/>
      <c r="I21" s="425"/>
      <c r="J21" s="452">
        <v>3</v>
      </c>
      <c r="K21" s="452"/>
      <c r="L21" s="424">
        <v>4</v>
      </c>
      <c r="M21" s="425"/>
      <c r="N21" s="425"/>
      <c r="O21" s="425"/>
      <c r="P21" s="425"/>
      <c r="Q21" s="425"/>
      <c r="R21" s="425"/>
      <c r="S21" s="426"/>
    </row>
    <row r="22" spans="2:25" ht="12" customHeight="1">
      <c r="B22" s="18">
        <v>1</v>
      </c>
      <c r="C22" s="424" t="s">
        <v>126</v>
      </c>
      <c r="D22" s="425"/>
      <c r="E22" s="425"/>
      <c r="F22" s="425"/>
      <c r="G22" s="425"/>
      <c r="H22" s="425"/>
      <c r="I22" s="425"/>
      <c r="J22" s="452">
        <v>66</v>
      </c>
      <c r="K22" s="452"/>
      <c r="L22" s="531">
        <f>2310</f>
        <v>2310</v>
      </c>
      <c r="M22" s="532"/>
      <c r="N22" s="532"/>
      <c r="O22" s="532"/>
      <c r="P22" s="532"/>
      <c r="Q22" s="532"/>
      <c r="R22" s="532"/>
      <c r="S22" s="533"/>
      <c r="W22" s="509"/>
      <c r="X22" s="509"/>
      <c r="Y22" s="509"/>
    </row>
    <row r="23" spans="2:19" ht="12.75" customHeight="1">
      <c r="B23" s="19"/>
      <c r="C23" s="493" t="s">
        <v>57</v>
      </c>
      <c r="D23" s="493"/>
      <c r="E23" s="493"/>
      <c r="F23" s="493"/>
      <c r="G23" s="493"/>
      <c r="H23" s="493"/>
      <c r="I23" s="493"/>
      <c r="J23" s="493"/>
      <c r="K23" s="493"/>
      <c r="L23" s="406">
        <f>L22</f>
        <v>2310</v>
      </c>
      <c r="M23" s="406"/>
      <c r="N23" s="406"/>
      <c r="O23" s="406"/>
      <c r="P23" s="406"/>
      <c r="Q23" s="406"/>
      <c r="R23" s="406"/>
      <c r="S23" s="407"/>
    </row>
    <row r="24" spans="2:19" ht="12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2:19" ht="14.25" customHeight="1" hidden="1" outlineLevel="1">
      <c r="B25" s="498" t="s">
        <v>106</v>
      </c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</row>
    <row r="26" spans="17:20" ht="11.25" customHeight="1" hidden="1" outlineLevel="1">
      <c r="Q26" s="24"/>
      <c r="T26" s="9"/>
    </row>
    <row r="27" spans="2:19" ht="12" customHeight="1" hidden="1" outlineLevel="1">
      <c r="B27" s="17" t="s">
        <v>25</v>
      </c>
      <c r="C27" s="424" t="s">
        <v>26</v>
      </c>
      <c r="D27" s="425"/>
      <c r="E27" s="425"/>
      <c r="F27" s="425"/>
      <c r="G27" s="425"/>
      <c r="H27" s="425"/>
      <c r="I27" s="425"/>
      <c r="J27" s="452" t="s">
        <v>28</v>
      </c>
      <c r="K27" s="452"/>
      <c r="L27" s="424" t="s">
        <v>124</v>
      </c>
      <c r="M27" s="425"/>
      <c r="N27" s="425"/>
      <c r="O27" s="425"/>
      <c r="P27" s="425"/>
      <c r="Q27" s="425"/>
      <c r="R27" s="425"/>
      <c r="S27" s="426"/>
    </row>
    <row r="28" spans="2:19" ht="12.75" hidden="1" outlineLevel="1">
      <c r="B28" s="17">
        <v>1</v>
      </c>
      <c r="C28" s="424">
        <v>2</v>
      </c>
      <c r="D28" s="425"/>
      <c r="E28" s="425"/>
      <c r="F28" s="425"/>
      <c r="G28" s="425"/>
      <c r="H28" s="425"/>
      <c r="I28" s="425"/>
      <c r="J28" s="452">
        <v>3</v>
      </c>
      <c r="K28" s="452"/>
      <c r="L28" s="424">
        <v>4</v>
      </c>
      <c r="M28" s="425"/>
      <c r="N28" s="425"/>
      <c r="O28" s="425"/>
      <c r="P28" s="425"/>
      <c r="Q28" s="425"/>
      <c r="R28" s="425"/>
      <c r="S28" s="426"/>
    </row>
    <row r="29" spans="2:25" ht="12" customHeight="1" hidden="1" outlineLevel="1">
      <c r="B29" s="18">
        <v>1</v>
      </c>
      <c r="C29" s="424" t="s">
        <v>126</v>
      </c>
      <c r="D29" s="425"/>
      <c r="E29" s="425"/>
      <c r="F29" s="425"/>
      <c r="G29" s="425"/>
      <c r="H29" s="425"/>
      <c r="I29" s="425"/>
      <c r="J29" s="452">
        <v>59</v>
      </c>
      <c r="K29" s="452"/>
      <c r="L29" s="531"/>
      <c r="M29" s="532"/>
      <c r="N29" s="532"/>
      <c r="O29" s="532"/>
      <c r="P29" s="532"/>
      <c r="Q29" s="532"/>
      <c r="R29" s="532"/>
      <c r="S29" s="533"/>
      <c r="W29" s="509"/>
      <c r="X29" s="509"/>
      <c r="Y29" s="509"/>
    </row>
    <row r="30" spans="2:19" ht="12.75" customHeight="1" hidden="1" outlineLevel="1">
      <c r="B30" s="19"/>
      <c r="C30" s="493" t="s">
        <v>57</v>
      </c>
      <c r="D30" s="493"/>
      <c r="E30" s="493"/>
      <c r="F30" s="493"/>
      <c r="G30" s="493"/>
      <c r="H30" s="493"/>
      <c r="I30" s="493"/>
      <c r="J30" s="493"/>
      <c r="K30" s="493"/>
      <c r="L30" s="529">
        <f>L29</f>
        <v>0</v>
      </c>
      <c r="M30" s="529"/>
      <c r="N30" s="529"/>
      <c r="O30" s="529"/>
      <c r="P30" s="529"/>
      <c r="Q30" s="529"/>
      <c r="R30" s="529"/>
      <c r="S30" s="530"/>
    </row>
    <row r="31" spans="1:19" ht="12.75" collapsed="1">
      <c r="A31" s="8"/>
      <c r="B31" s="28"/>
      <c r="C31" s="29"/>
      <c r="D31" s="29"/>
      <c r="E31" s="29"/>
      <c r="F31" s="29"/>
      <c r="G31" s="29"/>
      <c r="H31" s="29"/>
      <c r="I31" s="30"/>
      <c r="J31" s="30"/>
      <c r="K31" s="29"/>
      <c r="L31" s="29"/>
      <c r="M31" s="29"/>
      <c r="N31" s="29"/>
      <c r="O31" s="29"/>
      <c r="P31" s="29"/>
      <c r="Q31" s="23"/>
      <c r="R31" s="23"/>
      <c r="S31" s="23"/>
    </row>
    <row r="32" spans="2:19" ht="12.75">
      <c r="B32" s="31" t="s">
        <v>188</v>
      </c>
      <c r="C32" s="23"/>
      <c r="D32" s="23"/>
      <c r="H32" s="29"/>
      <c r="I32" s="527">
        <f>L16+L23+L30</f>
        <v>9403</v>
      </c>
      <c r="J32" s="527"/>
      <c r="K32" s="527"/>
      <c r="L32" s="29"/>
      <c r="M32" s="29"/>
      <c r="N32" s="29"/>
      <c r="O32" s="29"/>
      <c r="P32" s="29"/>
      <c r="Q32" s="23"/>
      <c r="R32" s="23"/>
      <c r="S32" s="23"/>
    </row>
    <row r="33" spans="1:19" ht="12.75">
      <c r="A33" s="8"/>
      <c r="B33" s="28"/>
      <c r="C33" s="29"/>
      <c r="D33" s="29"/>
      <c r="E33" s="29"/>
      <c r="F33" s="29"/>
      <c r="G33" s="29"/>
      <c r="H33" s="29"/>
      <c r="I33" s="30"/>
      <c r="J33" s="30"/>
      <c r="K33" s="29"/>
      <c r="L33" s="29"/>
      <c r="M33" s="29"/>
      <c r="N33" s="29"/>
      <c r="O33" s="29"/>
      <c r="P33" s="29"/>
      <c r="Q33" s="23"/>
      <c r="R33" s="23"/>
      <c r="S33" s="23"/>
    </row>
    <row r="34" spans="2:19" ht="12" customHeight="1">
      <c r="B34" s="28"/>
      <c r="C34" s="32"/>
      <c r="D34" s="32"/>
      <c r="E34" s="32"/>
      <c r="F34" s="32"/>
      <c r="G34" s="32"/>
      <c r="H34" s="32"/>
      <c r="I34" s="30"/>
      <c r="J34" s="30"/>
      <c r="K34" s="29"/>
      <c r="L34" s="29"/>
      <c r="M34" s="29"/>
      <c r="N34" s="29"/>
      <c r="O34" s="29"/>
      <c r="P34" s="29"/>
      <c r="Q34" s="23"/>
      <c r="R34" s="23"/>
      <c r="S34" s="23"/>
    </row>
    <row r="35" spans="2:19" ht="15">
      <c r="B35" s="33" t="s">
        <v>97</v>
      </c>
      <c r="C35" s="33"/>
      <c r="D35" s="33"/>
      <c r="E35" s="33"/>
      <c r="F35" s="33"/>
      <c r="G35" s="33"/>
      <c r="H35" s="33"/>
      <c r="I35" s="33"/>
      <c r="J35" s="33"/>
      <c r="K35" s="33"/>
      <c r="L35" s="33" t="s">
        <v>60</v>
      </c>
      <c r="M35" s="33"/>
      <c r="N35" s="33"/>
      <c r="O35" s="34"/>
      <c r="P35" s="35"/>
      <c r="Q35" s="35"/>
      <c r="R35" s="23"/>
      <c r="S35" s="23"/>
    </row>
    <row r="36" spans="15:19" ht="12.75" customHeight="1">
      <c r="O36" s="23"/>
      <c r="P36" s="23"/>
      <c r="Q36" s="23"/>
      <c r="R36" s="23"/>
      <c r="S36" s="23"/>
    </row>
    <row r="37" spans="2:14" ht="12.75">
      <c r="B37" s="33" t="s">
        <v>98</v>
      </c>
      <c r="I37" s="33"/>
      <c r="J37" s="33"/>
      <c r="K37" s="33"/>
      <c r="L37" s="11" t="s">
        <v>140</v>
      </c>
      <c r="M37" s="33"/>
      <c r="N37" s="33"/>
    </row>
    <row r="38" spans="2:18" ht="12.75">
      <c r="B38" s="36" t="s">
        <v>61</v>
      </c>
      <c r="O38" s="33"/>
      <c r="P38" s="33"/>
      <c r="Q38" s="33"/>
      <c r="R38" s="33"/>
    </row>
    <row r="39" spans="2:14" ht="15">
      <c r="B39" s="28"/>
      <c r="C39" s="32"/>
      <c r="D39" s="32"/>
      <c r="E39" s="32"/>
      <c r="F39" s="32"/>
      <c r="G39" s="32"/>
      <c r="H39" s="32"/>
      <c r="I39" s="30"/>
      <c r="J39" s="30"/>
      <c r="K39" s="29"/>
      <c r="L39" s="29"/>
      <c r="M39" s="35"/>
      <c r="N39" s="35"/>
    </row>
    <row r="42" spans="15:19" ht="15">
      <c r="O42" s="35"/>
      <c r="P42" s="35"/>
      <c r="Q42" s="35"/>
      <c r="R42" s="35"/>
      <c r="S42" s="23"/>
    </row>
  </sheetData>
  <sheetProtection/>
  <mergeCells count="44">
    <mergeCell ref="W29:Y29"/>
    <mergeCell ref="W22:Y22"/>
    <mergeCell ref="C22:I22"/>
    <mergeCell ref="B25:S25"/>
    <mergeCell ref="L27:S27"/>
    <mergeCell ref="C27:I27"/>
    <mergeCell ref="C13:I13"/>
    <mergeCell ref="L13:S13"/>
    <mergeCell ref="L22:S22"/>
    <mergeCell ref="C23:K23"/>
    <mergeCell ref="L23:S23"/>
    <mergeCell ref="J22:K22"/>
    <mergeCell ref="J14:K14"/>
    <mergeCell ref="J15:K15"/>
    <mergeCell ref="L15:S15"/>
    <mergeCell ref="C16:K16"/>
    <mergeCell ref="L30:S30"/>
    <mergeCell ref="C28:I28"/>
    <mergeCell ref="C29:I29"/>
    <mergeCell ref="J28:K28"/>
    <mergeCell ref="L28:S28"/>
    <mergeCell ref="L29:S29"/>
    <mergeCell ref="W15:Y15"/>
    <mergeCell ref="B18:S18"/>
    <mergeCell ref="M2:S3"/>
    <mergeCell ref="G7:N7"/>
    <mergeCell ref="G9:N9"/>
    <mergeCell ref="B11:S11"/>
    <mergeCell ref="B2:G3"/>
    <mergeCell ref="L16:S16"/>
    <mergeCell ref="C14:I14"/>
    <mergeCell ref="J13:K13"/>
    <mergeCell ref="C15:I15"/>
    <mergeCell ref="L14:S14"/>
    <mergeCell ref="L21:S21"/>
    <mergeCell ref="C20:I20"/>
    <mergeCell ref="L20:S20"/>
    <mergeCell ref="C21:I21"/>
    <mergeCell ref="I32:K32"/>
    <mergeCell ref="J20:K20"/>
    <mergeCell ref="J21:K21"/>
    <mergeCell ref="J27:K27"/>
    <mergeCell ref="J29:K29"/>
    <mergeCell ref="C30:K30"/>
  </mergeCells>
  <printOptions/>
  <pageMargins left="0.5905511811023623" right="0" top="0.1968503937007874" bottom="0" header="0" footer="0"/>
  <pageSetup fitToWidth="2" horizontalDpi="600" verticalDpi="600" orientation="portrait" paperSize="9" scale="96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U24"/>
  <sheetViews>
    <sheetView view="pageBreakPreview" zoomScale="60" zoomScalePageLayoutView="0" workbookViewId="0" topLeftCell="A2">
      <selection activeCell="H14" sqref="H14:I14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3" t="s">
        <v>120</v>
      </c>
      <c r="M1" s="13"/>
      <c r="N1" s="13"/>
      <c r="O1" s="13"/>
      <c r="P1" s="13"/>
      <c r="Q1" s="14"/>
      <c r="R1" s="14"/>
    </row>
    <row r="2" spans="1:18" ht="12.75" customHeight="1">
      <c r="A2" s="465"/>
      <c r="B2" s="465"/>
      <c r="C2" s="465"/>
      <c r="D2" s="465"/>
      <c r="E2" s="465"/>
      <c r="F2" s="465"/>
      <c r="G2" s="11"/>
      <c r="H2" s="11"/>
      <c r="I2" s="11"/>
      <c r="J2" s="11"/>
      <c r="K2" s="11"/>
      <c r="L2" s="467" t="s">
        <v>197</v>
      </c>
      <c r="M2" s="467"/>
      <c r="N2" s="467"/>
      <c r="O2" s="467"/>
      <c r="P2" s="467"/>
      <c r="Q2" s="467"/>
      <c r="R2" s="467"/>
    </row>
    <row r="3" spans="1:18" ht="12.75">
      <c r="A3" s="465"/>
      <c r="B3" s="465"/>
      <c r="C3" s="465"/>
      <c r="D3" s="465"/>
      <c r="E3" s="465"/>
      <c r="F3" s="465"/>
      <c r="G3" s="11"/>
      <c r="H3" s="11"/>
      <c r="I3" s="11"/>
      <c r="J3" s="11"/>
      <c r="K3" s="11"/>
      <c r="L3" s="467"/>
      <c r="M3" s="467"/>
      <c r="N3" s="467"/>
      <c r="O3" s="467"/>
      <c r="P3" s="467"/>
      <c r="Q3" s="467"/>
      <c r="R3" s="467"/>
    </row>
    <row r="4" spans="1:18" ht="12.75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62" t="s">
        <v>198</v>
      </c>
      <c r="M4" s="62"/>
      <c r="N4" s="62"/>
      <c r="O4" s="62"/>
      <c r="P4" s="62"/>
      <c r="Q4" s="79"/>
      <c r="R4" s="79"/>
    </row>
    <row r="5" spans="1:18" ht="12.75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62" t="s">
        <v>66</v>
      </c>
      <c r="M5" s="62"/>
      <c r="N5" s="62"/>
      <c r="O5" s="62"/>
      <c r="P5" s="62"/>
      <c r="Q5" s="6"/>
      <c r="R5" s="6"/>
    </row>
    <row r="6" spans="1:18" ht="12.75">
      <c r="A6" s="51"/>
      <c r="B6" s="11"/>
      <c r="C6" s="11"/>
      <c r="D6" s="11"/>
      <c r="E6" s="466" t="s">
        <v>24</v>
      </c>
      <c r="F6" s="466"/>
      <c r="G6" s="466"/>
      <c r="H6" s="466"/>
      <c r="I6" s="466"/>
      <c r="J6" s="466"/>
      <c r="K6" s="466"/>
      <c r="L6" s="466"/>
      <c r="M6" s="11"/>
      <c r="N6" s="11"/>
      <c r="O6" s="11"/>
      <c r="P6" s="11"/>
      <c r="Q6" s="11"/>
      <c r="R6" s="11"/>
    </row>
    <row r="7" spans="1:18" ht="12.75">
      <c r="A7" s="51"/>
      <c r="B7" s="11"/>
      <c r="C7" s="11"/>
      <c r="D7" s="11"/>
      <c r="E7" s="466" t="s">
        <v>248</v>
      </c>
      <c r="F7" s="466"/>
      <c r="G7" s="466"/>
      <c r="H7" s="466"/>
      <c r="I7" s="466"/>
      <c r="J7" s="466"/>
      <c r="K7" s="466"/>
      <c r="L7" s="466"/>
      <c r="M7" s="11"/>
      <c r="N7" s="11"/>
      <c r="O7" s="11"/>
      <c r="P7" s="11"/>
      <c r="Q7" s="11"/>
      <c r="R7" s="11"/>
    </row>
    <row r="8" spans="1:18" ht="12.75">
      <c r="A8" s="51"/>
      <c r="B8" s="11"/>
      <c r="C8" s="11"/>
      <c r="D8" s="11"/>
      <c r="E8" s="468" t="s">
        <v>196</v>
      </c>
      <c r="F8" s="468"/>
      <c r="G8" s="468"/>
      <c r="H8" s="468"/>
      <c r="I8" s="468"/>
      <c r="J8" s="468"/>
      <c r="K8" s="468"/>
      <c r="L8" s="468"/>
      <c r="M8" s="11"/>
      <c r="N8" s="11"/>
      <c r="O8" s="11"/>
      <c r="P8" s="11"/>
      <c r="Q8" s="11"/>
      <c r="R8" s="11"/>
    </row>
    <row r="9" spans="1:18" ht="12.75">
      <c r="A9" s="5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464" t="s">
        <v>72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</row>
    <row r="11" spans="1:18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4" t="s">
        <v>30</v>
      </c>
      <c r="R11" s="12"/>
    </row>
    <row r="12" spans="1:18" ht="25.5">
      <c r="A12" s="37" t="s">
        <v>25</v>
      </c>
      <c r="B12" s="452" t="s">
        <v>26</v>
      </c>
      <c r="C12" s="452"/>
      <c r="D12" s="452"/>
      <c r="E12" s="452"/>
      <c r="F12" s="452"/>
      <c r="G12" s="452"/>
      <c r="H12" s="452" t="s">
        <v>28</v>
      </c>
      <c r="I12" s="452"/>
      <c r="J12" s="515" t="s">
        <v>62</v>
      </c>
      <c r="K12" s="515"/>
      <c r="L12" s="38" t="s">
        <v>63</v>
      </c>
      <c r="M12" s="452" t="s">
        <v>39</v>
      </c>
      <c r="N12" s="452"/>
      <c r="O12" s="452"/>
      <c r="P12" s="424" t="s">
        <v>67</v>
      </c>
      <c r="Q12" s="425"/>
      <c r="R12" s="426"/>
    </row>
    <row r="13" spans="1:21" ht="12.75">
      <c r="A13" s="37">
        <v>1</v>
      </c>
      <c r="B13" s="452">
        <v>2</v>
      </c>
      <c r="C13" s="452"/>
      <c r="D13" s="452"/>
      <c r="E13" s="452"/>
      <c r="F13" s="452"/>
      <c r="G13" s="452"/>
      <c r="H13" s="452">
        <v>3</v>
      </c>
      <c r="I13" s="452"/>
      <c r="J13" s="452">
        <v>4</v>
      </c>
      <c r="K13" s="452"/>
      <c r="L13" s="37">
        <v>5</v>
      </c>
      <c r="M13" s="452">
        <v>6</v>
      </c>
      <c r="N13" s="452"/>
      <c r="O13" s="452"/>
      <c r="P13" s="424">
        <v>7</v>
      </c>
      <c r="Q13" s="425"/>
      <c r="R13" s="426"/>
      <c r="U13" s="67"/>
    </row>
    <row r="14" spans="1:18" ht="51" customHeight="1">
      <c r="A14" s="37">
        <v>1</v>
      </c>
      <c r="B14" s="479" t="s">
        <v>173</v>
      </c>
      <c r="C14" s="479"/>
      <c r="D14" s="479"/>
      <c r="E14" s="479"/>
      <c r="F14" s="479"/>
      <c r="G14" s="479"/>
      <c r="H14" s="478" t="s">
        <v>228</v>
      </c>
      <c r="I14" s="478"/>
      <c r="J14" s="477">
        <v>3</v>
      </c>
      <c r="K14" s="477"/>
      <c r="L14" s="80">
        <v>18</v>
      </c>
      <c r="M14" s="477">
        <v>85</v>
      </c>
      <c r="N14" s="477"/>
      <c r="O14" s="477"/>
      <c r="P14" s="341">
        <f>J14*L14*M14</f>
        <v>4590</v>
      </c>
      <c r="Q14" s="342"/>
      <c r="R14" s="343"/>
    </row>
    <row r="15" spans="1:18" ht="12.75" customHeight="1">
      <c r="A15" s="510" t="s">
        <v>57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2"/>
      <c r="P15" s="518">
        <f>P14</f>
        <v>4590</v>
      </c>
      <c r="Q15" s="519"/>
      <c r="R15" s="520"/>
    </row>
    <row r="18" spans="1:13" ht="12.75">
      <c r="A18" s="31" t="s">
        <v>188</v>
      </c>
      <c r="B18" s="23"/>
      <c r="C18" s="23"/>
      <c r="D18" s="11"/>
      <c r="E18" s="11"/>
      <c r="F18" s="11"/>
      <c r="G18" s="29"/>
      <c r="H18" s="514">
        <f>P15</f>
        <v>4590</v>
      </c>
      <c r="I18" s="514"/>
      <c r="J18" s="514"/>
      <c r="K18" s="29"/>
      <c r="L18" s="29"/>
      <c r="M18" s="29"/>
    </row>
    <row r="19" spans="1:13" ht="12.75">
      <c r="A19" s="28"/>
      <c r="B19" s="29"/>
      <c r="C19" s="29"/>
      <c r="D19" s="29"/>
      <c r="E19" s="29"/>
      <c r="F19" s="29"/>
      <c r="G19" s="29"/>
      <c r="H19" s="30"/>
      <c r="I19" s="30"/>
      <c r="J19" s="29"/>
      <c r="K19" s="29"/>
      <c r="L19" s="29"/>
      <c r="M19" s="29"/>
    </row>
    <row r="20" spans="1:13" ht="12.75">
      <c r="A20" s="28"/>
      <c r="B20" s="32"/>
      <c r="C20" s="32"/>
      <c r="D20" s="32"/>
      <c r="E20" s="32"/>
      <c r="F20" s="32"/>
      <c r="G20" s="32"/>
      <c r="H20" s="30"/>
      <c r="I20" s="30"/>
      <c r="J20" s="29"/>
      <c r="K20" s="29"/>
      <c r="L20" s="29"/>
      <c r="M20" s="29"/>
    </row>
    <row r="21" spans="1:13" ht="12.75">
      <c r="A21" s="33" t="s">
        <v>97</v>
      </c>
      <c r="B21" s="33"/>
      <c r="C21" s="33"/>
      <c r="D21" s="33"/>
      <c r="E21" s="33"/>
      <c r="F21" s="33"/>
      <c r="G21" s="33"/>
      <c r="H21" s="33"/>
      <c r="I21" s="33"/>
      <c r="J21" s="33"/>
      <c r="K21" s="33" t="s">
        <v>60</v>
      </c>
      <c r="L21" s="33"/>
      <c r="M21" s="33"/>
    </row>
    <row r="22" spans="1:13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33" t="s">
        <v>98</v>
      </c>
      <c r="B23" s="11"/>
      <c r="C23" s="11"/>
      <c r="D23" s="11"/>
      <c r="E23" s="11"/>
      <c r="F23" s="11"/>
      <c r="G23" s="11"/>
      <c r="H23" s="33"/>
      <c r="I23" s="33"/>
      <c r="J23" s="33"/>
      <c r="K23" s="11" t="s">
        <v>140</v>
      </c>
      <c r="L23" s="33"/>
      <c r="M23" s="33"/>
    </row>
    <row r="24" spans="1:13" ht="12.75">
      <c r="A24" s="36" t="s">
        <v>61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sheetProtection/>
  <mergeCells count="24">
    <mergeCell ref="P12:R12"/>
    <mergeCell ref="P14:R14"/>
    <mergeCell ref="M14:O14"/>
    <mergeCell ref="P13:R13"/>
    <mergeCell ref="M12:O12"/>
    <mergeCell ref="M13:O13"/>
    <mergeCell ref="H18:J18"/>
    <mergeCell ref="A15:O15"/>
    <mergeCell ref="B12:G12"/>
    <mergeCell ref="B13:G13"/>
    <mergeCell ref="H13:I13"/>
    <mergeCell ref="J13:K13"/>
    <mergeCell ref="J14:K14"/>
    <mergeCell ref="J12:K12"/>
    <mergeCell ref="P15:R15"/>
    <mergeCell ref="A2:F3"/>
    <mergeCell ref="L2:R3"/>
    <mergeCell ref="E6:L6"/>
    <mergeCell ref="E7:L7"/>
    <mergeCell ref="E8:L8"/>
    <mergeCell ref="A10:R10"/>
    <mergeCell ref="H12:I12"/>
    <mergeCell ref="B14:G14"/>
    <mergeCell ref="H14:I14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U24"/>
  <sheetViews>
    <sheetView view="pageBreakPreview" zoomScale="60" zoomScalePageLayoutView="0" workbookViewId="0" topLeftCell="A1">
      <selection activeCell="A15" sqref="A15:O15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3" t="s">
        <v>120</v>
      </c>
      <c r="M1" s="13"/>
      <c r="N1" s="13"/>
      <c r="O1" s="13"/>
      <c r="P1" s="13"/>
      <c r="Q1" s="14"/>
      <c r="R1" s="14"/>
    </row>
    <row r="2" spans="1:18" ht="12.75" customHeight="1">
      <c r="A2" s="465"/>
      <c r="B2" s="465"/>
      <c r="C2" s="465"/>
      <c r="D2" s="465"/>
      <c r="E2" s="465"/>
      <c r="F2" s="465"/>
      <c r="G2" s="11"/>
      <c r="H2" s="11"/>
      <c r="I2" s="11"/>
      <c r="J2" s="11"/>
      <c r="K2" s="11"/>
      <c r="L2" s="467" t="s">
        <v>197</v>
      </c>
      <c r="M2" s="467"/>
      <c r="N2" s="467"/>
      <c r="O2" s="467"/>
      <c r="P2" s="467"/>
      <c r="Q2" s="467"/>
      <c r="R2" s="467"/>
    </row>
    <row r="3" spans="1:18" ht="12.75">
      <c r="A3" s="465"/>
      <c r="B3" s="465"/>
      <c r="C3" s="465"/>
      <c r="D3" s="465"/>
      <c r="E3" s="465"/>
      <c r="F3" s="465"/>
      <c r="G3" s="11"/>
      <c r="H3" s="11"/>
      <c r="I3" s="11"/>
      <c r="J3" s="11"/>
      <c r="K3" s="11"/>
      <c r="L3" s="467"/>
      <c r="M3" s="467"/>
      <c r="N3" s="467"/>
      <c r="O3" s="467"/>
      <c r="P3" s="467"/>
      <c r="Q3" s="467"/>
      <c r="R3" s="467"/>
    </row>
    <row r="4" spans="1:18" ht="12.75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62" t="s">
        <v>198</v>
      </c>
      <c r="M4" s="62"/>
      <c r="N4" s="62"/>
      <c r="O4" s="62"/>
      <c r="P4" s="62"/>
      <c r="Q4" s="79"/>
      <c r="R4" s="79"/>
    </row>
    <row r="5" spans="1:18" ht="12.75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62" t="s">
        <v>66</v>
      </c>
      <c r="M5" s="62"/>
      <c r="N5" s="62"/>
      <c r="O5" s="62"/>
      <c r="P5" s="62"/>
      <c r="Q5" s="6"/>
      <c r="R5" s="6"/>
    </row>
    <row r="6" spans="1:18" ht="12.75">
      <c r="A6" s="51"/>
      <c r="B6" s="11"/>
      <c r="C6" s="11"/>
      <c r="D6" s="11"/>
      <c r="E6" s="466" t="s">
        <v>24</v>
      </c>
      <c r="F6" s="466"/>
      <c r="G6" s="466"/>
      <c r="H6" s="466"/>
      <c r="I6" s="466"/>
      <c r="J6" s="466"/>
      <c r="K6" s="466"/>
      <c r="L6" s="466"/>
      <c r="M6" s="11"/>
      <c r="N6" s="11"/>
      <c r="O6" s="11"/>
      <c r="P6" s="11"/>
      <c r="Q6" s="11"/>
      <c r="R6" s="11"/>
    </row>
    <row r="7" spans="1:18" ht="12.75">
      <c r="A7" s="51"/>
      <c r="B7" s="11"/>
      <c r="C7" s="11"/>
      <c r="D7" s="11"/>
      <c r="E7" s="466" t="s">
        <v>247</v>
      </c>
      <c r="F7" s="466"/>
      <c r="G7" s="466"/>
      <c r="H7" s="466"/>
      <c r="I7" s="466"/>
      <c r="J7" s="466"/>
      <c r="K7" s="466"/>
      <c r="L7" s="466"/>
      <c r="M7" s="11"/>
      <c r="N7" s="11"/>
      <c r="O7" s="11"/>
      <c r="P7" s="11"/>
      <c r="Q7" s="11"/>
      <c r="R7" s="11"/>
    </row>
    <row r="8" spans="1:18" ht="12.75">
      <c r="A8" s="51"/>
      <c r="B8" s="11"/>
      <c r="C8" s="11"/>
      <c r="D8" s="11"/>
      <c r="E8" s="468" t="s">
        <v>196</v>
      </c>
      <c r="F8" s="468"/>
      <c r="G8" s="468"/>
      <c r="H8" s="468"/>
      <c r="I8" s="468"/>
      <c r="J8" s="468"/>
      <c r="K8" s="468"/>
      <c r="L8" s="468"/>
      <c r="M8" s="11"/>
      <c r="N8" s="11"/>
      <c r="O8" s="11"/>
      <c r="P8" s="11"/>
      <c r="Q8" s="11"/>
      <c r="R8" s="11"/>
    </row>
    <row r="9" spans="1:18" ht="12.75">
      <c r="A9" s="5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464" t="s">
        <v>72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</row>
    <row r="11" spans="1:18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4" t="s">
        <v>30</v>
      </c>
      <c r="R11" s="12"/>
    </row>
    <row r="12" spans="1:18" ht="25.5">
      <c r="A12" s="37" t="s">
        <v>25</v>
      </c>
      <c r="B12" s="452" t="s">
        <v>26</v>
      </c>
      <c r="C12" s="452"/>
      <c r="D12" s="452"/>
      <c r="E12" s="452"/>
      <c r="F12" s="452"/>
      <c r="G12" s="452"/>
      <c r="H12" s="452" t="s">
        <v>28</v>
      </c>
      <c r="I12" s="452"/>
      <c r="J12" s="515" t="s">
        <v>62</v>
      </c>
      <c r="K12" s="515"/>
      <c r="L12" s="38" t="s">
        <v>63</v>
      </c>
      <c r="M12" s="452" t="s">
        <v>39</v>
      </c>
      <c r="N12" s="452"/>
      <c r="O12" s="452"/>
      <c r="P12" s="424" t="s">
        <v>67</v>
      </c>
      <c r="Q12" s="425"/>
      <c r="R12" s="426"/>
    </row>
    <row r="13" spans="1:18" ht="12.75">
      <c r="A13" s="37">
        <v>1</v>
      </c>
      <c r="B13" s="452">
        <v>2</v>
      </c>
      <c r="C13" s="452"/>
      <c r="D13" s="452"/>
      <c r="E13" s="452"/>
      <c r="F13" s="452"/>
      <c r="G13" s="452"/>
      <c r="H13" s="452">
        <v>3</v>
      </c>
      <c r="I13" s="452"/>
      <c r="J13" s="452">
        <v>4</v>
      </c>
      <c r="K13" s="452"/>
      <c r="L13" s="37">
        <v>5</v>
      </c>
      <c r="M13" s="452">
        <v>6</v>
      </c>
      <c r="N13" s="452"/>
      <c r="O13" s="452"/>
      <c r="P13" s="424">
        <v>7</v>
      </c>
      <c r="Q13" s="425"/>
      <c r="R13" s="426"/>
    </row>
    <row r="14" spans="1:21" ht="51.75" customHeight="1">
      <c r="A14" s="37">
        <v>1</v>
      </c>
      <c r="B14" s="427" t="s">
        <v>174</v>
      </c>
      <c r="C14" s="428"/>
      <c r="D14" s="428"/>
      <c r="E14" s="428"/>
      <c r="F14" s="428"/>
      <c r="G14" s="428"/>
      <c r="H14" s="481" t="s">
        <v>294</v>
      </c>
      <c r="I14" s="481"/>
      <c r="J14" s="482">
        <v>25</v>
      </c>
      <c r="K14" s="484"/>
      <c r="L14" s="41">
        <v>18</v>
      </c>
      <c r="M14" s="482">
        <v>85</v>
      </c>
      <c r="N14" s="483"/>
      <c r="O14" s="484"/>
      <c r="P14" s="350">
        <f>J14*L14*M14</f>
        <v>38250</v>
      </c>
      <c r="Q14" s="392"/>
      <c r="R14" s="351"/>
      <c r="U14" s="67"/>
    </row>
    <row r="15" spans="1:18" ht="12.75" customHeight="1">
      <c r="A15" s="510" t="s">
        <v>57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2"/>
      <c r="P15" s="518">
        <f>P14</f>
        <v>38250</v>
      </c>
      <c r="Q15" s="519"/>
      <c r="R15" s="520"/>
    </row>
    <row r="18" spans="1:13" ht="12.75">
      <c r="A18" s="31" t="s">
        <v>188</v>
      </c>
      <c r="B18" s="23"/>
      <c r="C18" s="23"/>
      <c r="D18" s="11"/>
      <c r="E18" s="11"/>
      <c r="F18" s="11"/>
      <c r="G18" s="29"/>
      <c r="H18" s="514">
        <f>P15</f>
        <v>38250</v>
      </c>
      <c r="I18" s="514"/>
      <c r="J18" s="514"/>
      <c r="K18" s="29"/>
      <c r="L18" s="29"/>
      <c r="M18" s="29"/>
    </row>
    <row r="19" spans="1:13" ht="12.75">
      <c r="A19" s="28"/>
      <c r="B19" s="29"/>
      <c r="C19" s="29"/>
      <c r="D19" s="29"/>
      <c r="E19" s="29"/>
      <c r="F19" s="29"/>
      <c r="G19" s="29"/>
      <c r="H19" s="30"/>
      <c r="I19" s="30"/>
      <c r="J19" s="29"/>
      <c r="K19" s="29"/>
      <c r="L19" s="29"/>
      <c r="M19" s="29"/>
    </row>
    <row r="20" spans="1:13" ht="12.75">
      <c r="A20" s="28"/>
      <c r="B20" s="32"/>
      <c r="C20" s="32"/>
      <c r="D20" s="32"/>
      <c r="E20" s="32"/>
      <c r="F20" s="32"/>
      <c r="G20" s="32"/>
      <c r="H20" s="30"/>
      <c r="I20" s="30"/>
      <c r="J20" s="29"/>
      <c r="K20" s="29"/>
      <c r="L20" s="29"/>
      <c r="M20" s="29"/>
    </row>
    <row r="21" spans="1:13" ht="12.75">
      <c r="A21" s="33" t="s">
        <v>97</v>
      </c>
      <c r="B21" s="33"/>
      <c r="C21" s="33"/>
      <c r="D21" s="33"/>
      <c r="E21" s="33"/>
      <c r="F21" s="33"/>
      <c r="G21" s="33"/>
      <c r="H21" s="33"/>
      <c r="I21" s="33"/>
      <c r="J21" s="33"/>
      <c r="K21" s="33" t="s">
        <v>60</v>
      </c>
      <c r="L21" s="33"/>
      <c r="M21" s="33"/>
    </row>
    <row r="22" spans="1:13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33" t="s">
        <v>98</v>
      </c>
      <c r="B23" s="11"/>
      <c r="C23" s="11"/>
      <c r="D23" s="11"/>
      <c r="E23" s="11"/>
      <c r="F23" s="11"/>
      <c r="G23" s="11"/>
      <c r="H23" s="33"/>
      <c r="I23" s="33"/>
      <c r="J23" s="33"/>
      <c r="K23" s="11" t="s">
        <v>140</v>
      </c>
      <c r="L23" s="33"/>
      <c r="M23" s="33"/>
    </row>
    <row r="24" spans="1:13" ht="12.75">
      <c r="A24" s="36" t="s">
        <v>61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sheetProtection/>
  <mergeCells count="24">
    <mergeCell ref="A15:O15"/>
    <mergeCell ref="P15:R15"/>
    <mergeCell ref="H18:J18"/>
    <mergeCell ref="B14:G14"/>
    <mergeCell ref="H14:I14"/>
    <mergeCell ref="J14:K14"/>
    <mergeCell ref="M14:O14"/>
    <mergeCell ref="P14:R14"/>
    <mergeCell ref="P12:R12"/>
    <mergeCell ref="B13:G13"/>
    <mergeCell ref="H13:I13"/>
    <mergeCell ref="J13:K13"/>
    <mergeCell ref="M13:O13"/>
    <mergeCell ref="P13:R13"/>
    <mergeCell ref="B12:G12"/>
    <mergeCell ref="H12:I12"/>
    <mergeCell ref="J12:K12"/>
    <mergeCell ref="M12:O12"/>
    <mergeCell ref="E8:L8"/>
    <mergeCell ref="A10:R10"/>
    <mergeCell ref="A2:F3"/>
    <mergeCell ref="L2:R3"/>
    <mergeCell ref="E6:L6"/>
    <mergeCell ref="E7:L7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95"/>
  <sheetViews>
    <sheetView zoomScalePageLayoutView="0" workbookViewId="0" topLeftCell="A67">
      <selection activeCell="A9" sqref="A9:G10"/>
    </sheetView>
  </sheetViews>
  <sheetFormatPr defaultColWidth="9.00390625" defaultRowHeight="12.75"/>
  <cols>
    <col min="1" max="1" width="38.75390625" style="6" customWidth="1"/>
    <col min="2" max="2" width="6.25390625" style="6" customWidth="1"/>
    <col min="3" max="3" width="7.00390625" style="6" customWidth="1"/>
    <col min="4" max="4" width="6.75390625" style="6" customWidth="1"/>
    <col min="5" max="5" width="13.125" style="6" customWidth="1"/>
    <col min="6" max="6" width="6.25390625" style="6" customWidth="1"/>
    <col min="7" max="7" width="7.25390625" style="6" customWidth="1"/>
    <col min="8" max="8" width="7.00390625" style="6" customWidth="1"/>
    <col min="9" max="9" width="12.125" style="181" customWidth="1"/>
    <col min="10" max="10" width="7.25390625" style="183" customWidth="1"/>
    <col min="11" max="11" width="13.625" style="183" customWidth="1"/>
    <col min="12" max="12" width="11.75390625" style="183" customWidth="1"/>
    <col min="13" max="13" width="11.75390625" style="0" bestFit="1" customWidth="1"/>
    <col min="15" max="15" width="11.75390625" style="0" customWidth="1"/>
  </cols>
  <sheetData>
    <row r="1" spans="1:10" ht="12.75">
      <c r="A1" s="62" t="s">
        <v>108</v>
      </c>
      <c r="B1" s="62"/>
      <c r="C1" s="62"/>
      <c r="D1" s="62"/>
      <c r="E1" s="62"/>
      <c r="F1" s="62" t="s">
        <v>120</v>
      </c>
      <c r="G1" s="62"/>
      <c r="H1" s="62"/>
      <c r="I1" s="163"/>
      <c r="J1" s="182"/>
    </row>
    <row r="2" spans="1:10" ht="12.75" customHeight="1">
      <c r="A2" s="310" t="s">
        <v>138</v>
      </c>
      <c r="B2" s="62"/>
      <c r="C2" s="62"/>
      <c r="D2" s="62"/>
      <c r="E2" s="62"/>
      <c r="F2" s="310" t="s">
        <v>143</v>
      </c>
      <c r="G2" s="310"/>
      <c r="H2" s="310"/>
      <c r="I2" s="310"/>
      <c r="J2" s="310"/>
    </row>
    <row r="3" spans="1:10" ht="12.75">
      <c r="A3" s="310"/>
      <c r="B3" s="62"/>
      <c r="C3" s="62"/>
      <c r="D3" s="62"/>
      <c r="E3" s="62"/>
      <c r="F3" s="310"/>
      <c r="G3" s="310"/>
      <c r="H3" s="310"/>
      <c r="I3" s="310"/>
      <c r="J3" s="310"/>
    </row>
    <row r="4" spans="1:10" ht="12.75">
      <c r="A4" s="62" t="s">
        <v>139</v>
      </c>
      <c r="B4" s="62"/>
      <c r="C4" s="62"/>
      <c r="D4" s="62"/>
      <c r="E4" s="62"/>
      <c r="F4" s="62" t="s">
        <v>144</v>
      </c>
      <c r="G4" s="62"/>
      <c r="H4" s="62"/>
      <c r="I4" s="163"/>
      <c r="J4" s="182"/>
    </row>
    <row r="5" spans="1:10" ht="12.75">
      <c r="A5" s="62" t="s">
        <v>109</v>
      </c>
      <c r="B5" s="62"/>
      <c r="C5" s="62"/>
      <c r="D5" s="62"/>
      <c r="E5" s="62"/>
      <c r="F5" s="62" t="s">
        <v>66</v>
      </c>
      <c r="G5" s="62"/>
      <c r="H5" s="62"/>
      <c r="I5" s="163"/>
      <c r="J5" s="182"/>
    </row>
    <row r="6" spans="1:10" ht="12.75">
      <c r="A6" s="62"/>
      <c r="B6" s="62"/>
      <c r="C6" s="62"/>
      <c r="D6" s="62"/>
      <c r="E6" s="62"/>
      <c r="F6" s="62"/>
      <c r="G6" s="62"/>
      <c r="H6" s="62"/>
      <c r="I6" s="163"/>
      <c r="J6" s="182"/>
    </row>
    <row r="7" spans="1:10" ht="12.75">
      <c r="A7" s="62"/>
      <c r="B7" s="62"/>
      <c r="C7" s="62"/>
      <c r="D7" s="62"/>
      <c r="E7" s="62"/>
      <c r="F7" s="62"/>
      <c r="G7" s="62"/>
      <c r="H7" s="301" t="s">
        <v>3</v>
      </c>
      <c r="I7" s="302"/>
      <c r="J7" s="184">
        <v>501012</v>
      </c>
    </row>
    <row r="8" spans="1:10" ht="12.75">
      <c r="A8" s="84"/>
      <c r="B8" s="62"/>
      <c r="C8" s="62"/>
      <c r="D8" s="62"/>
      <c r="E8" s="62"/>
      <c r="F8" s="62"/>
      <c r="G8" s="62"/>
      <c r="H8" s="301" t="s">
        <v>4</v>
      </c>
      <c r="I8" s="302"/>
      <c r="J8" s="308"/>
    </row>
    <row r="9" spans="1:10" ht="12.75">
      <c r="A9" s="313" t="s">
        <v>237</v>
      </c>
      <c r="B9" s="313"/>
      <c r="C9" s="313"/>
      <c r="D9" s="313"/>
      <c r="E9" s="313"/>
      <c r="F9" s="313"/>
      <c r="G9" s="313"/>
      <c r="H9" s="301"/>
      <c r="I9" s="302"/>
      <c r="J9" s="308"/>
    </row>
    <row r="10" spans="1:10" ht="12.75">
      <c r="A10" s="309" t="s">
        <v>238</v>
      </c>
      <c r="B10" s="309"/>
      <c r="C10" s="309"/>
      <c r="D10" s="309"/>
      <c r="E10" s="309"/>
      <c r="F10" s="309"/>
      <c r="G10" s="309"/>
      <c r="H10" s="301" t="s">
        <v>5</v>
      </c>
      <c r="I10" s="302"/>
      <c r="J10" s="184"/>
    </row>
    <row r="11" spans="1:10" ht="12.75" customHeight="1">
      <c r="A11" s="62" t="s">
        <v>73</v>
      </c>
      <c r="B11" s="310" t="s">
        <v>196</v>
      </c>
      <c r="C11" s="310"/>
      <c r="D11" s="310"/>
      <c r="E11" s="310"/>
      <c r="F11" s="310"/>
      <c r="G11" s="310"/>
      <c r="H11" s="311" t="s">
        <v>6</v>
      </c>
      <c r="I11" s="312"/>
      <c r="J11" s="308"/>
    </row>
    <row r="12" spans="1:10" ht="12.75">
      <c r="A12" s="62"/>
      <c r="B12" s="62"/>
      <c r="C12" s="62"/>
      <c r="D12" s="62"/>
      <c r="E12" s="62"/>
      <c r="F12" s="62"/>
      <c r="G12" s="62"/>
      <c r="H12" s="86"/>
      <c r="I12" s="162"/>
      <c r="J12" s="308"/>
    </row>
    <row r="13" spans="1:10" ht="12.75" customHeight="1">
      <c r="A13" s="87" t="s">
        <v>11</v>
      </c>
      <c r="B13" s="306" t="s">
        <v>86</v>
      </c>
      <c r="C13" s="306"/>
      <c r="D13" s="306"/>
      <c r="E13" s="306"/>
      <c r="F13" s="306"/>
      <c r="G13" s="306"/>
      <c r="H13" s="311" t="s">
        <v>6</v>
      </c>
      <c r="I13" s="312"/>
      <c r="J13" s="308"/>
    </row>
    <row r="14" spans="1:10" ht="12.75">
      <c r="A14" s="62"/>
      <c r="B14" s="62"/>
      <c r="C14" s="62"/>
      <c r="D14" s="62"/>
      <c r="E14" s="62"/>
      <c r="F14" s="62"/>
      <c r="G14" s="62"/>
      <c r="H14" s="88"/>
      <c r="I14" s="71"/>
      <c r="J14" s="308"/>
    </row>
    <row r="15" spans="1:10" ht="12.75" customHeight="1">
      <c r="A15" s="87" t="s">
        <v>0</v>
      </c>
      <c r="B15" s="306" t="s">
        <v>86</v>
      </c>
      <c r="C15" s="306"/>
      <c r="D15" s="306"/>
      <c r="E15" s="306"/>
      <c r="F15" s="306"/>
      <c r="G15" s="306"/>
      <c r="H15" s="301" t="s">
        <v>7</v>
      </c>
      <c r="I15" s="302"/>
      <c r="J15" s="184"/>
    </row>
    <row r="16" spans="1:10" ht="12.75">
      <c r="A16" s="62" t="s">
        <v>1</v>
      </c>
      <c r="B16" s="62"/>
      <c r="C16" s="62"/>
      <c r="D16" s="62"/>
      <c r="E16" s="62"/>
      <c r="F16" s="62"/>
      <c r="G16" s="62"/>
      <c r="H16" s="301" t="s">
        <v>8</v>
      </c>
      <c r="I16" s="302"/>
      <c r="J16" s="184"/>
    </row>
    <row r="17" spans="1:10" ht="12.75">
      <c r="A17" s="62" t="s">
        <v>2</v>
      </c>
      <c r="B17" s="307" t="s">
        <v>59</v>
      </c>
      <c r="C17" s="307"/>
      <c r="D17" s="307"/>
      <c r="E17" s="307"/>
      <c r="F17" s="307"/>
      <c r="G17" s="307"/>
      <c r="H17" s="301" t="s">
        <v>9</v>
      </c>
      <c r="I17" s="302"/>
      <c r="J17" s="308">
        <v>383</v>
      </c>
    </row>
    <row r="18" spans="1:10" ht="12.75">
      <c r="A18" s="62"/>
      <c r="B18" s="62"/>
      <c r="C18" s="62"/>
      <c r="D18" s="62"/>
      <c r="E18" s="62"/>
      <c r="F18" s="62"/>
      <c r="G18" s="62"/>
      <c r="H18" s="301"/>
      <c r="I18" s="302"/>
      <c r="J18" s="308"/>
    </row>
    <row r="19" spans="1:10" ht="12.75">
      <c r="A19" s="62"/>
      <c r="B19" s="62"/>
      <c r="C19" s="62"/>
      <c r="D19" s="62"/>
      <c r="E19" s="62"/>
      <c r="F19" s="62"/>
      <c r="G19" s="62"/>
      <c r="H19" s="301" t="s">
        <v>10</v>
      </c>
      <c r="I19" s="302"/>
      <c r="J19" s="185"/>
    </row>
    <row r="20" spans="1:12" ht="12.75" customHeight="1">
      <c r="A20" s="303" t="s">
        <v>12</v>
      </c>
      <c r="B20" s="303" t="s">
        <v>13</v>
      </c>
      <c r="C20" s="304" t="s">
        <v>14</v>
      </c>
      <c r="D20" s="304"/>
      <c r="E20" s="304"/>
      <c r="F20" s="304"/>
      <c r="G20" s="304"/>
      <c r="H20" s="304"/>
      <c r="I20" s="305" t="s">
        <v>21</v>
      </c>
      <c r="J20" s="305"/>
      <c r="K20" s="300" t="s">
        <v>189</v>
      </c>
      <c r="L20" s="300" t="s">
        <v>190</v>
      </c>
    </row>
    <row r="21" spans="1:12" ht="76.5">
      <c r="A21" s="303"/>
      <c r="B21" s="303"/>
      <c r="C21" s="85" t="s">
        <v>15</v>
      </c>
      <c r="D21" s="85" t="s">
        <v>16</v>
      </c>
      <c r="E21" s="85" t="s">
        <v>17</v>
      </c>
      <c r="F21" s="85" t="s">
        <v>18</v>
      </c>
      <c r="G21" s="85" t="s">
        <v>19</v>
      </c>
      <c r="H21" s="85" t="s">
        <v>20</v>
      </c>
      <c r="I21" s="164" t="s">
        <v>22</v>
      </c>
      <c r="J21" s="176" t="s">
        <v>23</v>
      </c>
      <c r="K21" s="300"/>
      <c r="L21" s="300"/>
    </row>
    <row r="22" spans="1:12" ht="13.5" thickBot="1">
      <c r="A22" s="90">
        <v>1</v>
      </c>
      <c r="B22" s="90">
        <v>2</v>
      </c>
      <c r="C22" s="90">
        <v>3</v>
      </c>
      <c r="D22" s="90">
        <v>4</v>
      </c>
      <c r="E22" s="90">
        <v>5</v>
      </c>
      <c r="F22" s="90">
        <v>6</v>
      </c>
      <c r="G22" s="90">
        <v>7</v>
      </c>
      <c r="H22" s="90">
        <v>8</v>
      </c>
      <c r="I22" s="191">
        <v>9</v>
      </c>
      <c r="J22" s="165">
        <v>10</v>
      </c>
      <c r="K22" s="166">
        <v>11</v>
      </c>
      <c r="L22" s="166">
        <v>12</v>
      </c>
    </row>
    <row r="23" spans="1:12" ht="14.25" thickBot="1">
      <c r="A23" s="91" t="s">
        <v>145</v>
      </c>
      <c r="B23" s="92" t="s">
        <v>49</v>
      </c>
      <c r="C23" s="93" t="s">
        <v>31</v>
      </c>
      <c r="D23" s="94"/>
      <c r="E23" s="94"/>
      <c r="F23" s="94"/>
      <c r="G23" s="94"/>
      <c r="H23" s="94"/>
      <c r="I23" s="167">
        <f>I24+I82</f>
        <v>3502531</v>
      </c>
      <c r="J23" s="168"/>
      <c r="K23" s="167">
        <f>K24+K82</f>
        <v>3926776</v>
      </c>
      <c r="L23" s="248">
        <f>L24+L82</f>
        <v>3926776</v>
      </c>
    </row>
    <row r="24" spans="1:12" ht="14.25" thickBot="1">
      <c r="A24" s="91" t="s">
        <v>146</v>
      </c>
      <c r="B24" s="96">
        <f>B23+1</f>
        <v>2</v>
      </c>
      <c r="C24" s="93" t="s">
        <v>31</v>
      </c>
      <c r="D24" s="93" t="s">
        <v>53</v>
      </c>
      <c r="E24" s="94"/>
      <c r="F24" s="94"/>
      <c r="G24" s="94"/>
      <c r="H24" s="94"/>
      <c r="I24" s="167">
        <f>I25+I33+I37+I67+I70+I76+I6+I60+I65+I56</f>
        <v>3464281</v>
      </c>
      <c r="J24" s="168"/>
      <c r="K24" s="167">
        <f>K25+K33+K37+K67+K70+K76+K6+K60+K65+K56</f>
        <v>3888526</v>
      </c>
      <c r="L24" s="248">
        <f>L25+L33+L37+L67+L70+L76+L6+L60+L65+L56</f>
        <v>3888526</v>
      </c>
    </row>
    <row r="25" spans="1:13" s="1" customFormat="1" ht="38.25">
      <c r="A25" s="97" t="s">
        <v>147</v>
      </c>
      <c r="B25" s="98">
        <f aca="true" t="shared" si="0" ref="B25:B88">B24+1</f>
        <v>3</v>
      </c>
      <c r="C25" s="99" t="s">
        <v>31</v>
      </c>
      <c r="D25" s="99" t="s">
        <v>53</v>
      </c>
      <c r="E25" s="99" t="s">
        <v>148</v>
      </c>
      <c r="F25" s="99"/>
      <c r="G25" s="100"/>
      <c r="H25" s="100"/>
      <c r="I25" s="169">
        <f>I26</f>
        <v>0</v>
      </c>
      <c r="J25" s="169"/>
      <c r="K25" s="169">
        <f>K26</f>
        <v>0</v>
      </c>
      <c r="L25" s="232">
        <f>L26</f>
        <v>0</v>
      </c>
      <c r="M25" s="75"/>
    </row>
    <row r="26" spans="1:12" ht="27">
      <c r="A26" s="102" t="s">
        <v>149</v>
      </c>
      <c r="B26" s="103">
        <f t="shared" si="0"/>
        <v>4</v>
      </c>
      <c r="C26" s="104" t="s">
        <v>31</v>
      </c>
      <c r="D26" s="104" t="s">
        <v>53</v>
      </c>
      <c r="E26" s="104" t="s">
        <v>150</v>
      </c>
      <c r="F26" s="104"/>
      <c r="G26" s="105"/>
      <c r="H26" s="105"/>
      <c r="I26" s="170">
        <f>I27</f>
        <v>0</v>
      </c>
      <c r="J26" s="170"/>
      <c r="K26" s="170">
        <f>K27</f>
        <v>0</v>
      </c>
      <c r="L26" s="247">
        <f>L27</f>
        <v>0</v>
      </c>
    </row>
    <row r="27" spans="1:12" ht="27">
      <c r="A27" s="102" t="s">
        <v>151</v>
      </c>
      <c r="B27" s="103">
        <f t="shared" si="0"/>
        <v>5</v>
      </c>
      <c r="C27" s="104" t="s">
        <v>31</v>
      </c>
      <c r="D27" s="104" t="s">
        <v>53</v>
      </c>
      <c r="E27" s="104" t="s">
        <v>152</v>
      </c>
      <c r="F27" s="104"/>
      <c r="G27" s="105"/>
      <c r="H27" s="105"/>
      <c r="I27" s="170">
        <f>I29+I32</f>
        <v>0</v>
      </c>
      <c r="J27" s="170"/>
      <c r="K27" s="170">
        <f>K29+K32</f>
        <v>0</v>
      </c>
      <c r="L27" s="247">
        <f>L29+L32</f>
        <v>0</v>
      </c>
    </row>
    <row r="28" spans="1:12" ht="13.5">
      <c r="A28" s="107" t="s">
        <v>40</v>
      </c>
      <c r="B28" s="103">
        <f t="shared" si="0"/>
        <v>6</v>
      </c>
      <c r="C28" s="108" t="s">
        <v>31</v>
      </c>
      <c r="D28" s="108" t="s">
        <v>53</v>
      </c>
      <c r="E28" s="108" t="s">
        <v>152</v>
      </c>
      <c r="F28" s="108" t="s">
        <v>75</v>
      </c>
      <c r="G28" s="109">
        <v>220</v>
      </c>
      <c r="H28" s="109"/>
      <c r="I28" s="171"/>
      <c r="J28" s="186"/>
      <c r="K28" s="192"/>
      <c r="L28" s="193"/>
    </row>
    <row r="29" spans="1:13" ht="13.5">
      <c r="A29" s="111" t="s">
        <v>44</v>
      </c>
      <c r="B29" s="103">
        <f t="shared" si="0"/>
        <v>7</v>
      </c>
      <c r="C29" s="112" t="s">
        <v>31</v>
      </c>
      <c r="D29" s="112" t="s">
        <v>53</v>
      </c>
      <c r="E29" s="112" t="s">
        <v>152</v>
      </c>
      <c r="F29" s="112" t="s">
        <v>77</v>
      </c>
      <c r="G29" s="113">
        <v>225</v>
      </c>
      <c r="H29" s="113"/>
      <c r="I29" s="172"/>
      <c r="J29" s="184"/>
      <c r="K29" s="192"/>
      <c r="L29" s="193"/>
      <c r="M29" s="76"/>
    </row>
    <row r="30" spans="1:12" ht="13.5">
      <c r="A30" s="115" t="s">
        <v>46</v>
      </c>
      <c r="B30" s="103">
        <f t="shared" si="0"/>
        <v>8</v>
      </c>
      <c r="C30" s="108" t="s">
        <v>31</v>
      </c>
      <c r="D30" s="108" t="s">
        <v>53</v>
      </c>
      <c r="E30" s="108" t="s">
        <v>152</v>
      </c>
      <c r="F30" s="108" t="s">
        <v>75</v>
      </c>
      <c r="G30" s="109">
        <v>300</v>
      </c>
      <c r="H30" s="109"/>
      <c r="I30" s="171"/>
      <c r="J30" s="186"/>
      <c r="K30" s="194"/>
      <c r="L30" s="195"/>
    </row>
    <row r="31" spans="1:12" ht="13.5">
      <c r="A31" s="116" t="s">
        <v>47</v>
      </c>
      <c r="B31" s="103">
        <f t="shared" si="0"/>
        <v>9</v>
      </c>
      <c r="C31" s="112" t="s">
        <v>31</v>
      </c>
      <c r="D31" s="112" t="s">
        <v>53</v>
      </c>
      <c r="E31" s="112" t="s">
        <v>152</v>
      </c>
      <c r="F31" s="112" t="s">
        <v>77</v>
      </c>
      <c r="G31" s="113">
        <v>310</v>
      </c>
      <c r="H31" s="113"/>
      <c r="I31" s="172"/>
      <c r="J31" s="184"/>
      <c r="K31" s="192"/>
      <c r="L31" s="193"/>
    </row>
    <row r="32" spans="1:13" ht="14.25" thickBot="1">
      <c r="A32" s="117" t="s">
        <v>48</v>
      </c>
      <c r="B32" s="118">
        <f t="shared" si="0"/>
        <v>10</v>
      </c>
      <c r="C32" s="119" t="s">
        <v>31</v>
      </c>
      <c r="D32" s="119" t="s">
        <v>53</v>
      </c>
      <c r="E32" s="119" t="s">
        <v>152</v>
      </c>
      <c r="F32" s="119" t="s">
        <v>77</v>
      </c>
      <c r="G32" s="120">
        <v>340</v>
      </c>
      <c r="H32" s="120"/>
      <c r="I32" s="173"/>
      <c r="J32" s="187"/>
      <c r="K32" s="208"/>
      <c r="L32" s="209"/>
      <c r="M32" s="76"/>
    </row>
    <row r="33" spans="1:12" ht="54">
      <c r="A33" s="122" t="s">
        <v>175</v>
      </c>
      <c r="B33" s="123">
        <f t="shared" si="0"/>
        <v>11</v>
      </c>
      <c r="C33" s="124" t="s">
        <v>31</v>
      </c>
      <c r="D33" s="124" t="s">
        <v>53</v>
      </c>
      <c r="E33" s="124" t="s">
        <v>176</v>
      </c>
      <c r="F33" s="124"/>
      <c r="G33" s="125"/>
      <c r="H33" s="125"/>
      <c r="I33" s="174">
        <v>0</v>
      </c>
      <c r="J33" s="174"/>
      <c r="K33" s="174">
        <v>0</v>
      </c>
      <c r="L33" s="242">
        <v>0</v>
      </c>
    </row>
    <row r="34" spans="1:12" ht="26.25">
      <c r="A34" s="127" t="s">
        <v>177</v>
      </c>
      <c r="B34" s="103">
        <f t="shared" si="0"/>
        <v>12</v>
      </c>
      <c r="C34" s="128" t="s">
        <v>31</v>
      </c>
      <c r="D34" s="128" t="s">
        <v>53</v>
      </c>
      <c r="E34" s="128" t="s">
        <v>178</v>
      </c>
      <c r="F34" s="112"/>
      <c r="G34" s="113"/>
      <c r="H34" s="113"/>
      <c r="I34" s="172">
        <v>0</v>
      </c>
      <c r="J34" s="172"/>
      <c r="K34" s="172">
        <v>0</v>
      </c>
      <c r="L34" s="245">
        <v>0</v>
      </c>
    </row>
    <row r="35" spans="1:12" ht="26.25">
      <c r="A35" s="127" t="s">
        <v>136</v>
      </c>
      <c r="B35" s="103">
        <f t="shared" si="0"/>
        <v>13</v>
      </c>
      <c r="C35" s="128" t="s">
        <v>31</v>
      </c>
      <c r="D35" s="128" t="s">
        <v>53</v>
      </c>
      <c r="E35" s="129">
        <v>1300100150</v>
      </c>
      <c r="F35" s="129">
        <v>240</v>
      </c>
      <c r="G35" s="129"/>
      <c r="H35" s="5"/>
      <c r="I35" s="175">
        <v>0</v>
      </c>
      <c r="J35" s="175"/>
      <c r="K35" s="175">
        <v>0</v>
      </c>
      <c r="L35" s="246">
        <v>0</v>
      </c>
    </row>
    <row r="36" spans="1:13" ht="14.25" thickBot="1">
      <c r="A36" s="131" t="s">
        <v>44</v>
      </c>
      <c r="B36" s="118">
        <f t="shared" si="0"/>
        <v>14</v>
      </c>
      <c r="C36" s="119" t="s">
        <v>31</v>
      </c>
      <c r="D36" s="119" t="s">
        <v>53</v>
      </c>
      <c r="E36" s="132">
        <v>1300100150</v>
      </c>
      <c r="F36" s="132">
        <v>244</v>
      </c>
      <c r="G36" s="132">
        <v>225</v>
      </c>
      <c r="H36" s="132"/>
      <c r="I36" s="177"/>
      <c r="J36" s="178"/>
      <c r="K36" s="196"/>
      <c r="L36" s="197"/>
      <c r="M36" s="66"/>
    </row>
    <row r="37" spans="1:12" ht="40.5">
      <c r="A37" s="122" t="s">
        <v>153</v>
      </c>
      <c r="B37" s="123">
        <f t="shared" si="0"/>
        <v>15</v>
      </c>
      <c r="C37" s="124" t="s">
        <v>31</v>
      </c>
      <c r="D37" s="124" t="s">
        <v>53</v>
      </c>
      <c r="E37" s="124" t="s">
        <v>154</v>
      </c>
      <c r="F37" s="124"/>
      <c r="G37" s="125"/>
      <c r="H37" s="125"/>
      <c r="I37" s="174">
        <f>I40+I43+I44+I51+I52+I54+I55</f>
        <v>0</v>
      </c>
      <c r="J37" s="174"/>
      <c r="K37" s="174">
        <f>K40+K43+K44+K51+K52+K54+K55</f>
        <v>0</v>
      </c>
      <c r="L37" s="242">
        <f>L40+L43+L44+L51+L52+L54+L55</f>
        <v>0</v>
      </c>
    </row>
    <row r="38" spans="1:12" s="1" customFormat="1" ht="13.5">
      <c r="A38" s="127" t="s">
        <v>155</v>
      </c>
      <c r="B38" s="103">
        <f t="shared" si="0"/>
        <v>16</v>
      </c>
      <c r="C38" s="128" t="s">
        <v>31</v>
      </c>
      <c r="D38" s="128" t="s">
        <v>53</v>
      </c>
      <c r="E38" s="128" t="s">
        <v>156</v>
      </c>
      <c r="F38" s="128"/>
      <c r="G38" s="139"/>
      <c r="H38" s="139"/>
      <c r="I38" s="179">
        <v>0</v>
      </c>
      <c r="J38" s="179"/>
      <c r="K38" s="179">
        <v>0</v>
      </c>
      <c r="L38" s="233">
        <v>0</v>
      </c>
    </row>
    <row r="39" spans="1:12" ht="26.25">
      <c r="A39" s="127" t="s">
        <v>157</v>
      </c>
      <c r="B39" s="103">
        <f t="shared" si="0"/>
        <v>17</v>
      </c>
      <c r="C39" s="128" t="s">
        <v>31</v>
      </c>
      <c r="D39" s="128" t="s">
        <v>53</v>
      </c>
      <c r="E39" s="128" t="s">
        <v>129</v>
      </c>
      <c r="F39" s="128"/>
      <c r="G39" s="139"/>
      <c r="H39" s="139"/>
      <c r="I39" s="179">
        <v>0</v>
      </c>
      <c r="J39" s="179"/>
      <c r="K39" s="179">
        <v>0</v>
      </c>
      <c r="L39" s="233">
        <v>0</v>
      </c>
    </row>
    <row r="40" spans="1:12" ht="26.25">
      <c r="A40" s="115" t="s">
        <v>111</v>
      </c>
      <c r="B40" s="103">
        <f t="shared" si="0"/>
        <v>18</v>
      </c>
      <c r="C40" s="108" t="s">
        <v>31</v>
      </c>
      <c r="D40" s="108" t="s">
        <v>53</v>
      </c>
      <c r="E40" s="108" t="s">
        <v>129</v>
      </c>
      <c r="F40" s="108" t="s">
        <v>100</v>
      </c>
      <c r="G40" s="109">
        <v>210</v>
      </c>
      <c r="H40" s="109"/>
      <c r="I40" s="171"/>
      <c r="J40" s="186"/>
      <c r="K40" s="192"/>
      <c r="L40" s="193"/>
    </row>
    <row r="41" spans="1:12" s="1" customFormat="1" ht="13.5">
      <c r="A41" s="111" t="s">
        <v>158</v>
      </c>
      <c r="B41" s="103">
        <f t="shared" si="0"/>
        <v>19</v>
      </c>
      <c r="C41" s="112" t="s">
        <v>31</v>
      </c>
      <c r="D41" s="112" t="s">
        <v>53</v>
      </c>
      <c r="E41" s="112" t="s">
        <v>129</v>
      </c>
      <c r="F41" s="112" t="s">
        <v>159</v>
      </c>
      <c r="G41" s="113">
        <v>212</v>
      </c>
      <c r="H41" s="113"/>
      <c r="I41" s="172"/>
      <c r="J41" s="184"/>
      <c r="K41" s="192"/>
      <c r="L41" s="193"/>
    </row>
    <row r="42" spans="1:12" ht="13.5">
      <c r="A42" s="107" t="s">
        <v>40</v>
      </c>
      <c r="B42" s="103">
        <f t="shared" si="0"/>
        <v>20</v>
      </c>
      <c r="C42" s="108" t="s">
        <v>31</v>
      </c>
      <c r="D42" s="108" t="s">
        <v>53</v>
      </c>
      <c r="E42" s="108" t="s">
        <v>129</v>
      </c>
      <c r="F42" s="108" t="s">
        <v>75</v>
      </c>
      <c r="G42" s="109">
        <v>220</v>
      </c>
      <c r="H42" s="109"/>
      <c r="I42" s="171"/>
      <c r="J42" s="186"/>
      <c r="K42" s="192"/>
      <c r="L42" s="193"/>
    </row>
    <row r="43" spans="1:13" ht="13.5">
      <c r="A43" s="111" t="s">
        <v>41</v>
      </c>
      <c r="B43" s="103">
        <f t="shared" si="0"/>
        <v>21</v>
      </c>
      <c r="C43" s="112" t="s">
        <v>31</v>
      </c>
      <c r="D43" s="112" t="s">
        <v>53</v>
      </c>
      <c r="E43" s="112" t="s">
        <v>129</v>
      </c>
      <c r="F43" s="112" t="s">
        <v>76</v>
      </c>
      <c r="G43" s="113">
        <v>221</v>
      </c>
      <c r="H43" s="113"/>
      <c r="I43" s="172"/>
      <c r="J43" s="184"/>
      <c r="K43" s="192"/>
      <c r="L43" s="193"/>
      <c r="M43" s="66"/>
    </row>
    <row r="44" spans="1:12" s="1" customFormat="1" ht="13.5">
      <c r="A44" s="140" t="s">
        <v>42</v>
      </c>
      <c r="B44" s="103">
        <f t="shared" si="0"/>
        <v>22</v>
      </c>
      <c r="C44" s="128" t="s">
        <v>31</v>
      </c>
      <c r="D44" s="128" t="s">
        <v>53</v>
      </c>
      <c r="E44" s="128" t="s">
        <v>129</v>
      </c>
      <c r="F44" s="128" t="s">
        <v>77</v>
      </c>
      <c r="G44" s="139">
        <v>223</v>
      </c>
      <c r="H44" s="139"/>
      <c r="I44" s="179">
        <f>I46+I47+I48+I49</f>
        <v>0</v>
      </c>
      <c r="J44" s="179"/>
      <c r="K44" s="179">
        <f>K46+K47+K48+K49</f>
        <v>0</v>
      </c>
      <c r="L44" s="233">
        <f>L46+L47+L48+L49</f>
        <v>0</v>
      </c>
    </row>
    <row r="45" spans="1:12" ht="13.5">
      <c r="A45" s="111" t="s">
        <v>80</v>
      </c>
      <c r="B45" s="103">
        <f t="shared" si="0"/>
        <v>23</v>
      </c>
      <c r="C45" s="112" t="s">
        <v>31</v>
      </c>
      <c r="D45" s="112" t="s">
        <v>53</v>
      </c>
      <c r="E45" s="112" t="s">
        <v>129</v>
      </c>
      <c r="F45" s="112" t="s">
        <v>77</v>
      </c>
      <c r="G45" s="113">
        <v>223</v>
      </c>
      <c r="H45" s="141" t="s">
        <v>64</v>
      </c>
      <c r="I45" s="172"/>
      <c r="J45" s="184"/>
      <c r="K45" s="192"/>
      <c r="L45" s="193"/>
    </row>
    <row r="46" spans="1:13" ht="13.5">
      <c r="A46" s="111" t="s">
        <v>79</v>
      </c>
      <c r="B46" s="103">
        <f t="shared" si="0"/>
        <v>24</v>
      </c>
      <c r="C46" s="112" t="s">
        <v>31</v>
      </c>
      <c r="D46" s="112" t="s">
        <v>53</v>
      </c>
      <c r="E46" s="112" t="s">
        <v>129</v>
      </c>
      <c r="F46" s="112" t="s">
        <v>77</v>
      </c>
      <c r="G46" s="113">
        <v>223</v>
      </c>
      <c r="H46" s="141" t="s">
        <v>50</v>
      </c>
      <c r="I46" s="172"/>
      <c r="J46" s="184"/>
      <c r="K46" s="192"/>
      <c r="L46" s="193"/>
      <c r="M46" s="76"/>
    </row>
    <row r="47" spans="1:13" s="1" customFormat="1" ht="13.5">
      <c r="A47" s="111" t="s">
        <v>43</v>
      </c>
      <c r="B47" s="103">
        <f t="shared" si="0"/>
        <v>25</v>
      </c>
      <c r="C47" s="112" t="s">
        <v>31</v>
      </c>
      <c r="D47" s="112" t="s">
        <v>53</v>
      </c>
      <c r="E47" s="112" t="s">
        <v>129</v>
      </c>
      <c r="F47" s="112" t="s">
        <v>77</v>
      </c>
      <c r="G47" s="113">
        <v>223</v>
      </c>
      <c r="H47" s="141" t="s">
        <v>51</v>
      </c>
      <c r="I47" s="172"/>
      <c r="J47" s="184"/>
      <c r="K47" s="192"/>
      <c r="L47" s="195"/>
      <c r="M47" s="77"/>
    </row>
    <row r="48" spans="1:13" ht="13.5">
      <c r="A48" s="111" t="s">
        <v>81</v>
      </c>
      <c r="B48" s="103">
        <f t="shared" si="0"/>
        <v>26</v>
      </c>
      <c r="C48" s="112" t="s">
        <v>31</v>
      </c>
      <c r="D48" s="112" t="s">
        <v>53</v>
      </c>
      <c r="E48" s="112" t="s">
        <v>129</v>
      </c>
      <c r="F48" s="112" t="s">
        <v>77</v>
      </c>
      <c r="G48" s="113">
        <v>223</v>
      </c>
      <c r="H48" s="141" t="s">
        <v>52</v>
      </c>
      <c r="I48" s="172"/>
      <c r="J48" s="184"/>
      <c r="K48" s="192"/>
      <c r="L48" s="198"/>
      <c r="M48" s="76"/>
    </row>
    <row r="49" spans="1:12" s="1" customFormat="1" ht="13.5">
      <c r="A49" s="111" t="s">
        <v>82</v>
      </c>
      <c r="B49" s="103">
        <f t="shared" si="0"/>
        <v>27</v>
      </c>
      <c r="C49" s="112" t="s">
        <v>31</v>
      </c>
      <c r="D49" s="112" t="s">
        <v>53</v>
      </c>
      <c r="E49" s="112" t="s">
        <v>129</v>
      </c>
      <c r="F49" s="112" t="s">
        <v>77</v>
      </c>
      <c r="G49" s="113">
        <v>223</v>
      </c>
      <c r="H49" s="141" t="s">
        <v>65</v>
      </c>
      <c r="I49" s="172"/>
      <c r="J49" s="184"/>
      <c r="K49" s="199"/>
      <c r="L49" s="198"/>
    </row>
    <row r="50" spans="1:12" ht="13.5">
      <c r="A50" s="111" t="s">
        <v>87</v>
      </c>
      <c r="B50" s="103">
        <f t="shared" si="0"/>
        <v>28</v>
      </c>
      <c r="C50" s="112" t="s">
        <v>31</v>
      </c>
      <c r="D50" s="112" t="s">
        <v>53</v>
      </c>
      <c r="E50" s="112" t="s">
        <v>129</v>
      </c>
      <c r="F50" s="112" t="s">
        <v>77</v>
      </c>
      <c r="G50" s="113">
        <v>224</v>
      </c>
      <c r="H50" s="141"/>
      <c r="I50" s="172"/>
      <c r="J50" s="184"/>
      <c r="K50" s="199"/>
      <c r="L50" s="198"/>
    </row>
    <row r="51" spans="1:13" ht="13.5">
      <c r="A51" s="111" t="s">
        <v>44</v>
      </c>
      <c r="B51" s="103">
        <f t="shared" si="0"/>
        <v>29</v>
      </c>
      <c r="C51" s="112" t="s">
        <v>31</v>
      </c>
      <c r="D51" s="112" t="s">
        <v>53</v>
      </c>
      <c r="E51" s="112" t="s">
        <v>129</v>
      </c>
      <c r="F51" s="112" t="s">
        <v>77</v>
      </c>
      <c r="G51" s="113">
        <v>225</v>
      </c>
      <c r="H51" s="113"/>
      <c r="I51" s="172"/>
      <c r="J51" s="184"/>
      <c r="K51" s="199"/>
      <c r="L51" s="198"/>
      <c r="M51" s="76"/>
    </row>
    <row r="52" spans="1:13" ht="13.5">
      <c r="A52" s="111" t="s">
        <v>45</v>
      </c>
      <c r="B52" s="103">
        <f t="shared" si="0"/>
        <v>30</v>
      </c>
      <c r="C52" s="112" t="s">
        <v>31</v>
      </c>
      <c r="D52" s="112" t="s">
        <v>53</v>
      </c>
      <c r="E52" s="112" t="s">
        <v>129</v>
      </c>
      <c r="F52" s="112" t="s">
        <v>77</v>
      </c>
      <c r="G52" s="113">
        <v>226</v>
      </c>
      <c r="H52" s="113"/>
      <c r="I52" s="172"/>
      <c r="J52" s="184"/>
      <c r="K52" s="199"/>
      <c r="L52" s="198"/>
      <c r="M52" s="76"/>
    </row>
    <row r="53" spans="1:12" s="1" customFormat="1" ht="13.5">
      <c r="A53" s="115" t="s">
        <v>46</v>
      </c>
      <c r="B53" s="103">
        <f t="shared" si="0"/>
        <v>31</v>
      </c>
      <c r="C53" s="108" t="s">
        <v>31</v>
      </c>
      <c r="D53" s="108" t="s">
        <v>53</v>
      </c>
      <c r="E53" s="108" t="s">
        <v>129</v>
      </c>
      <c r="F53" s="108" t="s">
        <v>75</v>
      </c>
      <c r="G53" s="109">
        <v>300</v>
      </c>
      <c r="H53" s="109"/>
      <c r="I53" s="171"/>
      <c r="J53" s="186"/>
      <c r="K53" s="200"/>
      <c r="L53" s="201"/>
    </row>
    <row r="54" spans="1:12" ht="13.5">
      <c r="A54" s="116" t="s">
        <v>47</v>
      </c>
      <c r="B54" s="103">
        <f t="shared" si="0"/>
        <v>32</v>
      </c>
      <c r="C54" s="112" t="s">
        <v>31</v>
      </c>
      <c r="D54" s="112" t="s">
        <v>53</v>
      </c>
      <c r="E54" s="112" t="s">
        <v>129</v>
      </c>
      <c r="F54" s="112" t="s">
        <v>77</v>
      </c>
      <c r="G54" s="113">
        <v>310</v>
      </c>
      <c r="H54" s="113"/>
      <c r="I54" s="172"/>
      <c r="J54" s="184"/>
      <c r="K54" s="199"/>
      <c r="L54" s="198"/>
    </row>
    <row r="55" spans="1:13" ht="13.5">
      <c r="A55" s="116" t="s">
        <v>48</v>
      </c>
      <c r="B55" s="103">
        <f t="shared" si="0"/>
        <v>33</v>
      </c>
      <c r="C55" s="112" t="s">
        <v>31</v>
      </c>
      <c r="D55" s="112" t="s">
        <v>53</v>
      </c>
      <c r="E55" s="112" t="s">
        <v>129</v>
      </c>
      <c r="F55" s="112" t="s">
        <v>77</v>
      </c>
      <c r="G55" s="113">
        <v>340</v>
      </c>
      <c r="H55" s="113"/>
      <c r="I55" s="172"/>
      <c r="J55" s="184"/>
      <c r="K55" s="202"/>
      <c r="L55" s="198"/>
      <c r="M55" s="76"/>
    </row>
    <row r="56" spans="1:12" ht="51.75">
      <c r="A56" s="127" t="s">
        <v>160</v>
      </c>
      <c r="B56" s="103">
        <f t="shared" si="0"/>
        <v>34</v>
      </c>
      <c r="C56" s="128" t="s">
        <v>31</v>
      </c>
      <c r="D56" s="128" t="s">
        <v>53</v>
      </c>
      <c r="E56" s="128" t="s">
        <v>161</v>
      </c>
      <c r="F56" s="128"/>
      <c r="G56" s="139"/>
      <c r="H56" s="139"/>
      <c r="I56" s="179">
        <v>17088</v>
      </c>
      <c r="J56" s="188"/>
      <c r="K56" s="179">
        <v>17088</v>
      </c>
      <c r="L56" s="233">
        <v>17088</v>
      </c>
    </row>
    <row r="57" spans="1:12" ht="13.5">
      <c r="A57" s="107" t="s">
        <v>40</v>
      </c>
      <c r="B57" s="103">
        <f t="shared" si="0"/>
        <v>35</v>
      </c>
      <c r="C57" s="108" t="s">
        <v>31</v>
      </c>
      <c r="D57" s="108" t="s">
        <v>53</v>
      </c>
      <c r="E57" s="108" t="s">
        <v>161</v>
      </c>
      <c r="F57" s="108" t="s">
        <v>75</v>
      </c>
      <c r="G57" s="109">
        <v>220</v>
      </c>
      <c r="H57" s="109"/>
      <c r="I57" s="171">
        <v>17088</v>
      </c>
      <c r="J57" s="186"/>
      <c r="K57" s="171">
        <v>17088</v>
      </c>
      <c r="L57" s="243">
        <v>17088</v>
      </c>
    </row>
    <row r="58" spans="1:12" s="1" customFormat="1" ht="14.25" thickBot="1">
      <c r="A58" s="131" t="s">
        <v>45</v>
      </c>
      <c r="B58" s="118">
        <f t="shared" si="0"/>
        <v>36</v>
      </c>
      <c r="C58" s="119" t="s">
        <v>31</v>
      </c>
      <c r="D58" s="119" t="s">
        <v>53</v>
      </c>
      <c r="E58" s="119" t="s">
        <v>161</v>
      </c>
      <c r="F58" s="119" t="s">
        <v>77</v>
      </c>
      <c r="G58" s="120">
        <v>226</v>
      </c>
      <c r="H58" s="120"/>
      <c r="I58" s="173">
        <v>17088</v>
      </c>
      <c r="J58" s="187"/>
      <c r="K58" s="173">
        <v>17088</v>
      </c>
      <c r="L58" s="244">
        <v>17088</v>
      </c>
    </row>
    <row r="59" spans="1:12" ht="39">
      <c r="A59" s="97" t="s">
        <v>162</v>
      </c>
      <c r="B59" s="123">
        <f t="shared" si="0"/>
        <v>37</v>
      </c>
      <c r="C59" s="99" t="s">
        <v>31</v>
      </c>
      <c r="D59" s="99" t="s">
        <v>53</v>
      </c>
      <c r="E59" s="99" t="s">
        <v>130</v>
      </c>
      <c r="F59" s="99"/>
      <c r="G59" s="100"/>
      <c r="H59" s="100"/>
      <c r="I59" s="169">
        <v>3389278</v>
      </c>
      <c r="J59" s="239"/>
      <c r="K59" s="240">
        <v>3812938</v>
      </c>
      <c r="L59" s="241">
        <v>3812938</v>
      </c>
    </row>
    <row r="60" spans="1:12" s="1" customFormat="1" ht="26.25">
      <c r="A60" s="115" t="s">
        <v>111</v>
      </c>
      <c r="B60" s="103">
        <f t="shared" si="0"/>
        <v>38</v>
      </c>
      <c r="C60" s="108" t="s">
        <v>31</v>
      </c>
      <c r="D60" s="108" t="s">
        <v>53</v>
      </c>
      <c r="E60" s="108" t="s">
        <v>130</v>
      </c>
      <c r="F60" s="108" t="s">
        <v>100</v>
      </c>
      <c r="G60" s="142">
        <v>210</v>
      </c>
      <c r="H60" s="142"/>
      <c r="I60" s="171">
        <v>3389278</v>
      </c>
      <c r="J60" s="189"/>
      <c r="K60" s="192">
        <v>3812938</v>
      </c>
      <c r="L60" s="193">
        <v>3812938</v>
      </c>
    </row>
    <row r="61" spans="1:13" ht="13.5">
      <c r="A61" s="111" t="s">
        <v>102</v>
      </c>
      <c r="B61" s="103">
        <f t="shared" si="0"/>
        <v>39</v>
      </c>
      <c r="C61" s="112" t="s">
        <v>31</v>
      </c>
      <c r="D61" s="112" t="s">
        <v>53</v>
      </c>
      <c r="E61" s="112" t="s">
        <v>130</v>
      </c>
      <c r="F61" s="112" t="s">
        <v>112</v>
      </c>
      <c r="G61" s="5">
        <v>211</v>
      </c>
      <c r="H61" s="5"/>
      <c r="I61" s="172">
        <v>2603132</v>
      </c>
      <c r="J61" s="176"/>
      <c r="K61" s="192">
        <v>2928524</v>
      </c>
      <c r="L61" s="193">
        <v>2928524</v>
      </c>
      <c r="M61" s="76"/>
    </row>
    <row r="62" spans="1:13" ht="13.5">
      <c r="A62" s="111" t="s">
        <v>105</v>
      </c>
      <c r="B62" s="103">
        <f t="shared" si="0"/>
        <v>40</v>
      </c>
      <c r="C62" s="112" t="s">
        <v>31</v>
      </c>
      <c r="D62" s="112" t="s">
        <v>53</v>
      </c>
      <c r="E62" s="112" t="s">
        <v>130</v>
      </c>
      <c r="F62" s="112" t="s">
        <v>159</v>
      </c>
      <c r="G62" s="113">
        <v>213</v>
      </c>
      <c r="H62" s="113"/>
      <c r="I62" s="172">
        <v>786146</v>
      </c>
      <c r="J62" s="184"/>
      <c r="K62" s="192">
        <v>884414</v>
      </c>
      <c r="L62" s="193">
        <v>884414</v>
      </c>
      <c r="M62" s="76"/>
    </row>
    <row r="63" spans="1:12" ht="13.5">
      <c r="A63" s="107" t="s">
        <v>40</v>
      </c>
      <c r="B63" s="103">
        <f t="shared" si="0"/>
        <v>41</v>
      </c>
      <c r="C63" s="108" t="s">
        <v>31</v>
      </c>
      <c r="D63" s="108" t="s">
        <v>53</v>
      </c>
      <c r="E63" s="108" t="s">
        <v>130</v>
      </c>
      <c r="F63" s="108" t="s">
        <v>75</v>
      </c>
      <c r="G63" s="109">
        <v>220</v>
      </c>
      <c r="H63" s="109"/>
      <c r="I63" s="171"/>
      <c r="J63" s="186"/>
      <c r="K63" s="192"/>
      <c r="L63" s="193"/>
    </row>
    <row r="64" spans="1:12" ht="12.75" customHeight="1">
      <c r="A64" s="111" t="s">
        <v>41</v>
      </c>
      <c r="B64" s="103">
        <f t="shared" si="0"/>
        <v>42</v>
      </c>
      <c r="C64" s="112" t="s">
        <v>31</v>
      </c>
      <c r="D64" s="112" t="s">
        <v>53</v>
      </c>
      <c r="E64" s="112" t="s">
        <v>130</v>
      </c>
      <c r="F64" s="112" t="s">
        <v>76</v>
      </c>
      <c r="G64" s="113">
        <v>221</v>
      </c>
      <c r="H64" s="113"/>
      <c r="I64" s="172"/>
      <c r="J64" s="184"/>
      <c r="K64" s="192"/>
      <c r="L64" s="193"/>
    </row>
    <row r="65" spans="1:12" ht="13.5">
      <c r="A65" s="115" t="s">
        <v>46</v>
      </c>
      <c r="B65" s="103">
        <f t="shared" si="0"/>
        <v>43</v>
      </c>
      <c r="C65" s="108" t="s">
        <v>31</v>
      </c>
      <c r="D65" s="108" t="s">
        <v>53</v>
      </c>
      <c r="E65" s="108" t="s">
        <v>130</v>
      </c>
      <c r="F65" s="108" t="s">
        <v>75</v>
      </c>
      <c r="G65" s="109">
        <v>300</v>
      </c>
      <c r="H65" s="109"/>
      <c r="I65" s="171"/>
      <c r="J65" s="186"/>
      <c r="K65" s="192"/>
      <c r="L65" s="193"/>
    </row>
    <row r="66" spans="1:13" ht="13.5">
      <c r="A66" s="111" t="s">
        <v>47</v>
      </c>
      <c r="B66" s="103">
        <f t="shared" si="0"/>
        <v>44</v>
      </c>
      <c r="C66" s="112" t="s">
        <v>31</v>
      </c>
      <c r="D66" s="112" t="s">
        <v>53</v>
      </c>
      <c r="E66" s="112" t="s">
        <v>130</v>
      </c>
      <c r="F66" s="112" t="s">
        <v>77</v>
      </c>
      <c r="G66" s="113">
        <v>310</v>
      </c>
      <c r="H66" s="113"/>
      <c r="I66" s="172">
        <v>0</v>
      </c>
      <c r="J66" s="184"/>
      <c r="K66" s="192">
        <v>0</v>
      </c>
      <c r="L66" s="193">
        <v>0</v>
      </c>
      <c r="M66" s="76"/>
    </row>
    <row r="67" spans="1:12" ht="39">
      <c r="A67" s="127" t="s">
        <v>163</v>
      </c>
      <c r="B67" s="103">
        <f t="shared" si="0"/>
        <v>45</v>
      </c>
      <c r="C67" s="128" t="s">
        <v>31</v>
      </c>
      <c r="D67" s="128" t="s">
        <v>53</v>
      </c>
      <c r="E67" s="128" t="s">
        <v>131</v>
      </c>
      <c r="F67" s="128"/>
      <c r="G67" s="139"/>
      <c r="H67" s="139"/>
      <c r="I67" s="179">
        <f>I69</f>
        <v>57915</v>
      </c>
      <c r="J67" s="188"/>
      <c r="K67" s="203">
        <v>58500</v>
      </c>
      <c r="L67" s="204">
        <v>58500</v>
      </c>
    </row>
    <row r="68" spans="1:12" ht="13.5">
      <c r="A68" s="115" t="s">
        <v>46</v>
      </c>
      <c r="B68" s="103">
        <f t="shared" si="0"/>
        <v>46</v>
      </c>
      <c r="C68" s="108" t="s">
        <v>31</v>
      </c>
      <c r="D68" s="108" t="s">
        <v>53</v>
      </c>
      <c r="E68" s="108" t="s">
        <v>131</v>
      </c>
      <c r="F68" s="108" t="s">
        <v>75</v>
      </c>
      <c r="G68" s="109"/>
      <c r="H68" s="109"/>
      <c r="I68" s="171"/>
      <c r="J68" s="186"/>
      <c r="K68" s="192"/>
      <c r="L68" s="193"/>
    </row>
    <row r="69" spans="1:12" ht="13.5">
      <c r="A69" s="116" t="s">
        <v>48</v>
      </c>
      <c r="B69" s="103">
        <f t="shared" si="0"/>
        <v>47</v>
      </c>
      <c r="C69" s="112" t="s">
        <v>31</v>
      </c>
      <c r="D69" s="112" t="s">
        <v>53</v>
      </c>
      <c r="E69" s="112" t="s">
        <v>131</v>
      </c>
      <c r="F69" s="144">
        <v>244</v>
      </c>
      <c r="G69" s="113">
        <v>340</v>
      </c>
      <c r="H69" s="145"/>
      <c r="I69" s="172">
        <v>57915</v>
      </c>
      <c r="J69" s="184"/>
      <c r="K69" s="192">
        <v>58500</v>
      </c>
      <c r="L69" s="193">
        <v>58500</v>
      </c>
    </row>
    <row r="70" spans="1:12" ht="13.5">
      <c r="A70" s="127" t="s">
        <v>164</v>
      </c>
      <c r="B70" s="103">
        <f t="shared" si="0"/>
        <v>48</v>
      </c>
      <c r="C70" s="128" t="s">
        <v>31</v>
      </c>
      <c r="D70" s="128" t="s">
        <v>53</v>
      </c>
      <c r="E70" s="128" t="s">
        <v>132</v>
      </c>
      <c r="F70" s="128"/>
      <c r="G70" s="139"/>
      <c r="H70" s="139"/>
      <c r="I70" s="179">
        <f>I72+I73+I74</f>
        <v>0</v>
      </c>
      <c r="J70" s="179"/>
      <c r="K70" s="179">
        <f>K72+K73+K74</f>
        <v>0</v>
      </c>
      <c r="L70" s="233">
        <f>L72+L73+L74</f>
        <v>0</v>
      </c>
    </row>
    <row r="71" spans="1:12" ht="13.5">
      <c r="A71" s="115" t="s">
        <v>165</v>
      </c>
      <c r="B71" s="103">
        <f t="shared" si="0"/>
        <v>49</v>
      </c>
      <c r="C71" s="108" t="s">
        <v>31</v>
      </c>
      <c r="D71" s="108" t="s">
        <v>53</v>
      </c>
      <c r="E71" s="108" t="s">
        <v>132</v>
      </c>
      <c r="F71" s="108" t="s">
        <v>122</v>
      </c>
      <c r="G71" s="109">
        <v>290</v>
      </c>
      <c r="H71" s="146"/>
      <c r="I71" s="171"/>
      <c r="J71" s="186"/>
      <c r="K71" s="184"/>
      <c r="L71" s="205"/>
    </row>
    <row r="72" spans="1:13" ht="26.25">
      <c r="A72" s="116" t="s">
        <v>113</v>
      </c>
      <c r="B72" s="103">
        <f t="shared" si="0"/>
        <v>50</v>
      </c>
      <c r="C72" s="112" t="s">
        <v>31</v>
      </c>
      <c r="D72" s="112" t="s">
        <v>53</v>
      </c>
      <c r="E72" s="112" t="s">
        <v>132</v>
      </c>
      <c r="F72" s="112" t="s">
        <v>83</v>
      </c>
      <c r="G72" s="113">
        <v>290</v>
      </c>
      <c r="H72" s="147"/>
      <c r="I72" s="172"/>
      <c r="J72" s="184"/>
      <c r="K72" s="184"/>
      <c r="L72" s="205"/>
      <c r="M72" s="76"/>
    </row>
    <row r="73" spans="1:13" ht="13.5">
      <c r="A73" s="116" t="s">
        <v>114</v>
      </c>
      <c r="B73" s="103">
        <f t="shared" si="0"/>
        <v>51</v>
      </c>
      <c r="C73" s="112" t="s">
        <v>31</v>
      </c>
      <c r="D73" s="112" t="s">
        <v>53</v>
      </c>
      <c r="E73" s="112" t="s">
        <v>132</v>
      </c>
      <c r="F73" s="112" t="s">
        <v>84</v>
      </c>
      <c r="G73" s="113">
        <v>290</v>
      </c>
      <c r="H73" s="147"/>
      <c r="I73" s="172"/>
      <c r="J73" s="184"/>
      <c r="K73" s="184"/>
      <c r="L73" s="205"/>
      <c r="M73" s="76"/>
    </row>
    <row r="74" spans="1:13" ht="13.5">
      <c r="A74" s="116" t="s">
        <v>115</v>
      </c>
      <c r="B74" s="103">
        <f t="shared" si="0"/>
        <v>52</v>
      </c>
      <c r="C74" s="112" t="s">
        <v>31</v>
      </c>
      <c r="D74" s="112" t="s">
        <v>53</v>
      </c>
      <c r="E74" s="112" t="s">
        <v>132</v>
      </c>
      <c r="F74" s="112" t="s">
        <v>110</v>
      </c>
      <c r="G74" s="113">
        <v>290</v>
      </c>
      <c r="H74" s="147"/>
      <c r="I74" s="172"/>
      <c r="J74" s="184"/>
      <c r="K74" s="184"/>
      <c r="L74" s="205"/>
      <c r="M74" s="76"/>
    </row>
    <row r="75" spans="1:12" ht="13.5">
      <c r="A75" s="127" t="s">
        <v>121</v>
      </c>
      <c r="B75" s="103">
        <f t="shared" si="0"/>
        <v>53</v>
      </c>
      <c r="C75" s="128" t="s">
        <v>31</v>
      </c>
      <c r="D75" s="128" t="s">
        <v>53</v>
      </c>
      <c r="E75" s="128" t="s">
        <v>133</v>
      </c>
      <c r="F75" s="128"/>
      <c r="G75" s="139"/>
      <c r="H75" s="139"/>
      <c r="I75" s="179"/>
      <c r="J75" s="188"/>
      <c r="K75" s="184"/>
      <c r="L75" s="205"/>
    </row>
    <row r="76" spans="1:12" ht="13.5">
      <c r="A76" s="107" t="s">
        <v>40</v>
      </c>
      <c r="B76" s="103">
        <f t="shared" si="0"/>
        <v>54</v>
      </c>
      <c r="C76" s="128" t="s">
        <v>31</v>
      </c>
      <c r="D76" s="128" t="s">
        <v>53</v>
      </c>
      <c r="E76" s="128" t="s">
        <v>133</v>
      </c>
      <c r="F76" s="128" t="s">
        <v>75</v>
      </c>
      <c r="G76" s="139">
        <v>220</v>
      </c>
      <c r="H76" s="139"/>
      <c r="I76" s="179">
        <f>I77+I78+I79+I80+I81</f>
        <v>0</v>
      </c>
      <c r="J76" s="179"/>
      <c r="K76" s="179">
        <f>K77+K78+K79+K80+K81</f>
        <v>0</v>
      </c>
      <c r="L76" s="233">
        <f>L77+L78+L79+L80+L81</f>
        <v>0</v>
      </c>
    </row>
    <row r="77" spans="1:13" ht="13.5">
      <c r="A77" s="116" t="s">
        <v>42</v>
      </c>
      <c r="B77" s="103">
        <f t="shared" si="0"/>
        <v>55</v>
      </c>
      <c r="C77" s="112" t="s">
        <v>31</v>
      </c>
      <c r="D77" s="112" t="s">
        <v>53</v>
      </c>
      <c r="E77" s="112" t="s">
        <v>133</v>
      </c>
      <c r="F77" s="112" t="s">
        <v>77</v>
      </c>
      <c r="G77" s="113">
        <v>223</v>
      </c>
      <c r="H77" s="141" t="s">
        <v>50</v>
      </c>
      <c r="I77" s="172"/>
      <c r="J77" s="184"/>
      <c r="K77" s="184"/>
      <c r="L77" s="205"/>
      <c r="M77" s="76"/>
    </row>
    <row r="78" spans="1:12" ht="13.5">
      <c r="A78" s="116" t="s">
        <v>42</v>
      </c>
      <c r="B78" s="103">
        <f t="shared" si="0"/>
        <v>56</v>
      </c>
      <c r="C78" s="112" t="s">
        <v>31</v>
      </c>
      <c r="D78" s="112" t="s">
        <v>53</v>
      </c>
      <c r="E78" s="112" t="s">
        <v>133</v>
      </c>
      <c r="F78" s="112" t="s">
        <v>77</v>
      </c>
      <c r="G78" s="113">
        <v>223</v>
      </c>
      <c r="H78" s="141" t="s">
        <v>51</v>
      </c>
      <c r="I78" s="172"/>
      <c r="J78" s="184"/>
      <c r="K78" s="184"/>
      <c r="L78" s="205"/>
    </row>
    <row r="79" spans="1:12" ht="13.5">
      <c r="A79" s="111" t="s">
        <v>44</v>
      </c>
      <c r="B79" s="103">
        <f t="shared" si="0"/>
        <v>57</v>
      </c>
      <c r="C79" s="112" t="s">
        <v>31</v>
      </c>
      <c r="D79" s="112" t="s">
        <v>53</v>
      </c>
      <c r="E79" s="112" t="s">
        <v>133</v>
      </c>
      <c r="F79" s="112" t="s">
        <v>77</v>
      </c>
      <c r="G79" s="113">
        <v>225</v>
      </c>
      <c r="H79" s="141"/>
      <c r="I79" s="172"/>
      <c r="J79" s="184"/>
      <c r="K79" s="184"/>
      <c r="L79" s="205"/>
    </row>
    <row r="80" spans="1:13" ht="13.5">
      <c r="A80" s="111" t="s">
        <v>45</v>
      </c>
      <c r="B80" s="103">
        <f t="shared" si="0"/>
        <v>58</v>
      </c>
      <c r="C80" s="112" t="s">
        <v>31</v>
      </c>
      <c r="D80" s="112" t="s">
        <v>53</v>
      </c>
      <c r="E80" s="112" t="s">
        <v>133</v>
      </c>
      <c r="F80" s="112" t="s">
        <v>77</v>
      </c>
      <c r="G80" s="113">
        <v>226</v>
      </c>
      <c r="H80" s="141"/>
      <c r="I80" s="172"/>
      <c r="J80" s="184"/>
      <c r="K80" s="184"/>
      <c r="L80" s="205"/>
      <c r="M80" s="76"/>
    </row>
    <row r="81" spans="1:13" ht="14.25" thickBot="1">
      <c r="A81" s="117" t="s">
        <v>48</v>
      </c>
      <c r="B81" s="118">
        <f t="shared" si="0"/>
        <v>59</v>
      </c>
      <c r="C81" s="119" t="s">
        <v>31</v>
      </c>
      <c r="D81" s="119" t="s">
        <v>53</v>
      </c>
      <c r="E81" s="119" t="s">
        <v>133</v>
      </c>
      <c r="F81" s="119" t="s">
        <v>77</v>
      </c>
      <c r="G81" s="120">
        <v>340</v>
      </c>
      <c r="H81" s="120"/>
      <c r="I81" s="173"/>
      <c r="J81" s="187"/>
      <c r="K81" s="187"/>
      <c r="L81" s="206"/>
      <c r="M81" s="76"/>
    </row>
    <row r="82" spans="1:12" ht="18" customHeight="1">
      <c r="A82" s="230" t="s">
        <v>166</v>
      </c>
      <c r="B82" s="123">
        <f t="shared" si="0"/>
        <v>60</v>
      </c>
      <c r="C82" s="99" t="s">
        <v>31</v>
      </c>
      <c r="D82" s="99" t="s">
        <v>31</v>
      </c>
      <c r="E82" s="99"/>
      <c r="F82" s="99"/>
      <c r="G82" s="100"/>
      <c r="H82" s="231"/>
      <c r="I82" s="169">
        <f>I84+I87</f>
        <v>38250</v>
      </c>
      <c r="J82" s="169"/>
      <c r="K82" s="169">
        <f>K84+K87</f>
        <v>38250</v>
      </c>
      <c r="L82" s="232">
        <f>L84+L87</f>
        <v>38250</v>
      </c>
    </row>
    <row r="83" spans="1:12" ht="26.25">
      <c r="A83" s="127" t="s">
        <v>167</v>
      </c>
      <c r="B83" s="103">
        <f t="shared" si="0"/>
        <v>61</v>
      </c>
      <c r="C83" s="128" t="s">
        <v>31</v>
      </c>
      <c r="D83" s="128" t="s">
        <v>31</v>
      </c>
      <c r="E83" s="128" t="s">
        <v>168</v>
      </c>
      <c r="F83" s="128"/>
      <c r="G83" s="139"/>
      <c r="H83" s="82"/>
      <c r="I83" s="179">
        <f>I84+I87</f>
        <v>38250</v>
      </c>
      <c r="J83" s="179"/>
      <c r="K83" s="179">
        <f>K84+K87</f>
        <v>38250</v>
      </c>
      <c r="L83" s="233">
        <f>L84+L87</f>
        <v>38250</v>
      </c>
    </row>
    <row r="84" spans="1:12" ht="26.25">
      <c r="A84" s="127" t="s">
        <v>169</v>
      </c>
      <c r="B84" s="103">
        <f t="shared" si="0"/>
        <v>62</v>
      </c>
      <c r="C84" s="128" t="s">
        <v>31</v>
      </c>
      <c r="D84" s="128" t="s">
        <v>31</v>
      </c>
      <c r="E84" s="128" t="s">
        <v>134</v>
      </c>
      <c r="F84" s="128"/>
      <c r="G84" s="139"/>
      <c r="H84" s="154"/>
      <c r="I84" s="179">
        <f>I85+I86</f>
        <v>0</v>
      </c>
      <c r="J84" s="179"/>
      <c r="K84" s="179">
        <f>K85+K86</f>
        <v>0</v>
      </c>
      <c r="L84" s="233">
        <f>L85+L86</f>
        <v>0</v>
      </c>
    </row>
    <row r="85" spans="1:12" ht="13.5">
      <c r="A85" s="115" t="s">
        <v>46</v>
      </c>
      <c r="B85" s="103">
        <f t="shared" si="0"/>
        <v>63</v>
      </c>
      <c r="C85" s="108" t="s">
        <v>31</v>
      </c>
      <c r="D85" s="108" t="s">
        <v>31</v>
      </c>
      <c r="E85" s="108" t="s">
        <v>134</v>
      </c>
      <c r="F85" s="108" t="s">
        <v>75</v>
      </c>
      <c r="G85" s="109">
        <v>300</v>
      </c>
      <c r="H85" s="109"/>
      <c r="I85" s="171"/>
      <c r="J85" s="186"/>
      <c r="K85" s="184"/>
      <c r="L85" s="205"/>
    </row>
    <row r="86" spans="1:13" ht="13.5">
      <c r="A86" s="116" t="s">
        <v>48</v>
      </c>
      <c r="B86" s="103">
        <f t="shared" si="0"/>
        <v>64</v>
      </c>
      <c r="C86" s="112" t="s">
        <v>31</v>
      </c>
      <c r="D86" s="112" t="s">
        <v>31</v>
      </c>
      <c r="E86" s="112" t="s">
        <v>134</v>
      </c>
      <c r="F86" s="112" t="s">
        <v>77</v>
      </c>
      <c r="G86" s="113">
        <v>340</v>
      </c>
      <c r="H86" s="113"/>
      <c r="I86" s="172"/>
      <c r="J86" s="184"/>
      <c r="K86" s="207"/>
      <c r="L86" s="234"/>
      <c r="M86" s="76"/>
    </row>
    <row r="87" spans="1:12" ht="39">
      <c r="A87" s="127" t="s">
        <v>170</v>
      </c>
      <c r="B87" s="103">
        <f t="shared" si="0"/>
        <v>65</v>
      </c>
      <c r="C87" s="128" t="s">
        <v>31</v>
      </c>
      <c r="D87" s="128" t="s">
        <v>31</v>
      </c>
      <c r="E87" s="128" t="s">
        <v>135</v>
      </c>
      <c r="F87" s="128"/>
      <c r="G87" s="139"/>
      <c r="H87" s="139"/>
      <c r="I87" s="179">
        <f>I88+I89</f>
        <v>38250</v>
      </c>
      <c r="J87" s="188"/>
      <c r="K87" s="184">
        <v>38250</v>
      </c>
      <c r="L87" s="205">
        <v>38250</v>
      </c>
    </row>
    <row r="88" spans="1:12" ht="13.5">
      <c r="A88" s="115" t="s">
        <v>46</v>
      </c>
      <c r="B88" s="103">
        <f t="shared" si="0"/>
        <v>66</v>
      </c>
      <c r="C88" s="108" t="s">
        <v>31</v>
      </c>
      <c r="D88" s="108" t="s">
        <v>31</v>
      </c>
      <c r="E88" s="108" t="s">
        <v>135</v>
      </c>
      <c r="F88" s="108" t="s">
        <v>75</v>
      </c>
      <c r="G88" s="109">
        <v>300</v>
      </c>
      <c r="H88" s="109"/>
      <c r="I88" s="171"/>
      <c r="J88" s="186"/>
      <c r="K88" s="184"/>
      <c r="L88" s="205"/>
    </row>
    <row r="89" spans="1:13" ht="14.25" thickBot="1">
      <c r="A89" s="249" t="s">
        <v>48</v>
      </c>
      <c r="B89" s="235">
        <f>B88+1</f>
        <v>67</v>
      </c>
      <c r="C89" s="236" t="s">
        <v>31</v>
      </c>
      <c r="D89" s="236" t="s">
        <v>31</v>
      </c>
      <c r="E89" s="236" t="s">
        <v>135</v>
      </c>
      <c r="F89" s="236" t="s">
        <v>77</v>
      </c>
      <c r="G89" s="237">
        <v>340</v>
      </c>
      <c r="H89" s="237"/>
      <c r="I89" s="238">
        <v>38250</v>
      </c>
      <c r="J89" s="185"/>
      <c r="K89" s="185">
        <v>38250</v>
      </c>
      <c r="L89" s="250">
        <v>38250</v>
      </c>
      <c r="M89" s="76"/>
    </row>
    <row r="90" spans="1:12" ht="13.5" thickBot="1">
      <c r="A90" s="251" t="s">
        <v>58</v>
      </c>
      <c r="B90" s="252"/>
      <c r="C90" s="252"/>
      <c r="D90" s="252"/>
      <c r="E90" s="252"/>
      <c r="F90" s="252"/>
      <c r="G90" s="252"/>
      <c r="H90" s="252"/>
      <c r="I90" s="253">
        <f>I23</f>
        <v>3502531</v>
      </c>
      <c r="J90" s="254"/>
      <c r="K90" s="253">
        <f>K23</f>
        <v>3926776</v>
      </c>
      <c r="L90" s="255">
        <f>L23</f>
        <v>3926776</v>
      </c>
    </row>
    <row r="91" spans="1:10" ht="12.75">
      <c r="A91" s="7"/>
      <c r="B91" s="68"/>
      <c r="C91" s="155"/>
      <c r="D91" s="155"/>
      <c r="E91" s="155"/>
      <c r="F91" s="155"/>
      <c r="G91" s="68"/>
      <c r="H91" s="68"/>
      <c r="I91" s="180"/>
      <c r="J91" s="190"/>
    </row>
    <row r="92" spans="1:10" ht="12.75">
      <c r="A92" s="63"/>
      <c r="B92" s="63"/>
      <c r="C92" s="63"/>
      <c r="D92" s="63"/>
      <c r="E92" s="63"/>
      <c r="F92" s="63"/>
      <c r="G92" s="63"/>
      <c r="H92" s="63"/>
      <c r="I92" s="163"/>
      <c r="J92" s="182"/>
    </row>
    <row r="93" spans="1:15" ht="12.75">
      <c r="A93" s="63" t="s">
        <v>97</v>
      </c>
      <c r="B93" s="63"/>
      <c r="C93" s="63"/>
      <c r="D93" s="63"/>
      <c r="E93" s="63"/>
      <c r="F93" s="63" t="s">
        <v>60</v>
      </c>
      <c r="G93" s="63"/>
      <c r="H93" s="63"/>
      <c r="I93" s="163"/>
      <c r="J93" s="182"/>
      <c r="O93" s="66"/>
    </row>
    <row r="94" spans="1:10" ht="12.75">
      <c r="A94" s="63"/>
      <c r="B94" s="63"/>
      <c r="C94" s="63"/>
      <c r="D94" s="63"/>
      <c r="E94" s="63"/>
      <c r="F94" s="63"/>
      <c r="G94" s="63"/>
      <c r="H94" s="63"/>
      <c r="I94" s="163"/>
      <c r="J94" s="182"/>
    </row>
    <row r="95" spans="1:10" ht="12.75">
      <c r="A95" s="63" t="s">
        <v>98</v>
      </c>
      <c r="B95" s="63"/>
      <c r="C95" s="63"/>
      <c r="D95" s="63"/>
      <c r="E95" s="63"/>
      <c r="F95" s="63" t="s">
        <v>140</v>
      </c>
      <c r="G95" s="63"/>
      <c r="H95" s="63"/>
      <c r="I95" s="163" t="s">
        <v>61</v>
      </c>
      <c r="J95" s="182"/>
    </row>
  </sheetData>
  <sheetProtection/>
  <mergeCells count="27">
    <mergeCell ref="L20:L21"/>
    <mergeCell ref="H19:I19"/>
    <mergeCell ref="A20:A21"/>
    <mergeCell ref="B20:B21"/>
    <mergeCell ref="C20:H20"/>
    <mergeCell ref="I20:J20"/>
    <mergeCell ref="K20:K21"/>
    <mergeCell ref="H15:I15"/>
    <mergeCell ref="H16:I16"/>
    <mergeCell ref="B17:G17"/>
    <mergeCell ref="H17:I18"/>
    <mergeCell ref="J17:J18"/>
    <mergeCell ref="A10:G10"/>
    <mergeCell ref="H10:I10"/>
    <mergeCell ref="B11:G11"/>
    <mergeCell ref="H11:I11"/>
    <mergeCell ref="J11:J12"/>
    <mergeCell ref="B13:G13"/>
    <mergeCell ref="H13:I13"/>
    <mergeCell ref="J13:J14"/>
    <mergeCell ref="B15:G15"/>
    <mergeCell ref="A2:A3"/>
    <mergeCell ref="F2:J3"/>
    <mergeCell ref="H7:I7"/>
    <mergeCell ref="H8:I9"/>
    <mergeCell ref="J8:J9"/>
    <mergeCell ref="A9:G9"/>
  </mergeCells>
  <printOptions/>
  <pageMargins left="0.3937007874015748" right="0" top="0.3937007874015748" bottom="0" header="0" footer="0"/>
  <pageSetup horizontalDpi="300" verticalDpi="300" orientation="portrait" paperSize="9" scale="7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95"/>
  <sheetViews>
    <sheetView zoomScalePageLayoutView="0" workbookViewId="0" topLeftCell="A60">
      <selection activeCell="I90" sqref="I90"/>
    </sheetView>
  </sheetViews>
  <sheetFormatPr defaultColWidth="9.00390625" defaultRowHeight="12.75"/>
  <cols>
    <col min="1" max="1" width="38.75390625" style="6" customWidth="1"/>
    <col min="2" max="2" width="6.25390625" style="6" customWidth="1"/>
    <col min="3" max="3" width="7.00390625" style="6" customWidth="1"/>
    <col min="4" max="4" width="6.75390625" style="6" customWidth="1"/>
    <col min="5" max="5" width="13.125" style="6" customWidth="1"/>
    <col min="6" max="6" width="6.25390625" style="6" customWidth="1"/>
    <col min="7" max="7" width="7.25390625" style="6" customWidth="1"/>
    <col min="8" max="8" width="7.00390625" style="6" customWidth="1"/>
    <col min="9" max="9" width="12.125" style="74" customWidth="1"/>
    <col min="10" max="10" width="9.375" style="6" customWidth="1"/>
    <col min="11" max="11" width="10.875" style="6" customWidth="1"/>
    <col min="12" max="12" width="10.625" style="6" customWidth="1"/>
    <col min="13" max="13" width="11.75390625" style="0" bestFit="1" customWidth="1"/>
  </cols>
  <sheetData>
    <row r="1" spans="1:10" ht="12.75">
      <c r="A1" s="62" t="s">
        <v>108</v>
      </c>
      <c r="B1" s="62"/>
      <c r="C1" s="62"/>
      <c r="D1" s="62"/>
      <c r="E1" s="62"/>
      <c r="F1" s="62" t="s">
        <v>120</v>
      </c>
      <c r="G1" s="62"/>
      <c r="H1" s="62"/>
      <c r="I1" s="69"/>
      <c r="J1" s="62"/>
    </row>
    <row r="2" spans="1:10" ht="12.75" customHeight="1">
      <c r="A2" s="310" t="s">
        <v>138</v>
      </c>
      <c r="B2" s="62"/>
      <c r="C2" s="62"/>
      <c r="D2" s="62"/>
      <c r="E2" s="62"/>
      <c r="F2" s="310" t="s">
        <v>143</v>
      </c>
      <c r="G2" s="310"/>
      <c r="H2" s="310"/>
      <c r="I2" s="310"/>
      <c r="J2" s="310"/>
    </row>
    <row r="3" spans="1:10" ht="12.75">
      <c r="A3" s="310"/>
      <c r="B3" s="62"/>
      <c r="C3" s="62"/>
      <c r="D3" s="62"/>
      <c r="E3" s="62"/>
      <c r="F3" s="310"/>
      <c r="G3" s="310"/>
      <c r="H3" s="310"/>
      <c r="I3" s="310"/>
      <c r="J3" s="310"/>
    </row>
    <row r="4" spans="1:10" ht="12.75">
      <c r="A4" s="62" t="s">
        <v>139</v>
      </c>
      <c r="B4" s="62"/>
      <c r="C4" s="62"/>
      <c r="D4" s="62"/>
      <c r="E4" s="62"/>
      <c r="F4" s="62" t="s">
        <v>144</v>
      </c>
      <c r="G4" s="62"/>
      <c r="H4" s="62"/>
      <c r="I4" s="69"/>
      <c r="J4" s="62"/>
    </row>
    <row r="5" spans="1:10" ht="12.75">
      <c r="A5" s="62" t="s">
        <v>109</v>
      </c>
      <c r="B5" s="62"/>
      <c r="C5" s="62"/>
      <c r="D5" s="62"/>
      <c r="E5" s="62"/>
      <c r="F5" s="62" t="s">
        <v>66</v>
      </c>
      <c r="G5" s="62"/>
      <c r="H5" s="62"/>
      <c r="I5" s="69"/>
      <c r="J5" s="62"/>
    </row>
    <row r="6" spans="1:10" ht="12.75">
      <c r="A6" s="62"/>
      <c r="B6" s="62"/>
      <c r="C6" s="62"/>
      <c r="D6" s="62"/>
      <c r="E6" s="62"/>
      <c r="F6" s="62"/>
      <c r="G6" s="62"/>
      <c r="H6" s="62"/>
      <c r="I6" s="69"/>
      <c r="J6" s="62"/>
    </row>
    <row r="7" spans="1:10" ht="12.75">
      <c r="A7" s="62"/>
      <c r="B7" s="62"/>
      <c r="C7" s="62"/>
      <c r="D7" s="62"/>
      <c r="E7" s="62"/>
      <c r="F7" s="62"/>
      <c r="G7" s="62"/>
      <c r="H7" s="301" t="s">
        <v>3</v>
      </c>
      <c r="I7" s="302"/>
      <c r="J7" s="83">
        <v>501012</v>
      </c>
    </row>
    <row r="8" spans="1:10" ht="12.75">
      <c r="A8" s="84"/>
      <c r="B8" s="62"/>
      <c r="C8" s="62"/>
      <c r="D8" s="62"/>
      <c r="E8" s="62"/>
      <c r="F8" s="62"/>
      <c r="G8" s="62"/>
      <c r="H8" s="301" t="s">
        <v>4</v>
      </c>
      <c r="I8" s="302"/>
      <c r="J8" s="315"/>
    </row>
    <row r="9" spans="1:10" ht="12.75">
      <c r="A9" s="313" t="s">
        <v>237</v>
      </c>
      <c r="B9" s="313"/>
      <c r="C9" s="313"/>
      <c r="D9" s="313"/>
      <c r="E9" s="313"/>
      <c r="F9" s="313"/>
      <c r="G9" s="313"/>
      <c r="H9" s="301"/>
      <c r="I9" s="302"/>
      <c r="J9" s="315"/>
    </row>
    <row r="10" spans="1:10" ht="12.75">
      <c r="A10" s="309" t="s">
        <v>238</v>
      </c>
      <c r="B10" s="309"/>
      <c r="C10" s="309"/>
      <c r="D10" s="309"/>
      <c r="E10" s="309"/>
      <c r="F10" s="309"/>
      <c r="G10" s="309"/>
      <c r="H10" s="301" t="s">
        <v>5</v>
      </c>
      <c r="I10" s="302"/>
      <c r="J10" s="83"/>
    </row>
    <row r="11" spans="1:10" ht="12.75" customHeight="1">
      <c r="A11" s="62" t="s">
        <v>73</v>
      </c>
      <c r="B11" s="310" t="s">
        <v>196</v>
      </c>
      <c r="C11" s="310"/>
      <c r="D11" s="310"/>
      <c r="E11" s="310"/>
      <c r="F11" s="310"/>
      <c r="G11" s="310"/>
      <c r="H11" s="311" t="s">
        <v>6</v>
      </c>
      <c r="I11" s="312"/>
      <c r="J11" s="315"/>
    </row>
    <row r="12" spans="1:10" ht="12.75">
      <c r="A12" s="62"/>
      <c r="B12" s="62"/>
      <c r="C12" s="62"/>
      <c r="D12" s="62"/>
      <c r="E12" s="62"/>
      <c r="F12" s="62"/>
      <c r="G12" s="62"/>
      <c r="H12" s="86"/>
      <c r="I12" s="70"/>
      <c r="J12" s="315"/>
    </row>
    <row r="13" spans="1:10" ht="12.75" customHeight="1">
      <c r="A13" s="87" t="s">
        <v>11</v>
      </c>
      <c r="B13" s="306" t="s">
        <v>86</v>
      </c>
      <c r="C13" s="306"/>
      <c r="D13" s="306"/>
      <c r="E13" s="306"/>
      <c r="F13" s="306"/>
      <c r="G13" s="306"/>
      <c r="H13" s="311" t="s">
        <v>6</v>
      </c>
      <c r="I13" s="312"/>
      <c r="J13" s="315"/>
    </row>
    <row r="14" spans="1:10" ht="12.75">
      <c r="A14" s="62"/>
      <c r="B14" s="62"/>
      <c r="C14" s="62"/>
      <c r="D14" s="62"/>
      <c r="E14" s="62"/>
      <c r="F14" s="62"/>
      <c r="G14" s="62"/>
      <c r="H14" s="88"/>
      <c r="I14" s="71"/>
      <c r="J14" s="315"/>
    </row>
    <row r="15" spans="1:10" ht="12.75" customHeight="1">
      <c r="A15" s="87" t="s">
        <v>0</v>
      </c>
      <c r="B15" s="306" t="s">
        <v>86</v>
      </c>
      <c r="C15" s="306"/>
      <c r="D15" s="306"/>
      <c r="E15" s="306"/>
      <c r="F15" s="306"/>
      <c r="G15" s="306"/>
      <c r="H15" s="301" t="s">
        <v>7</v>
      </c>
      <c r="I15" s="302"/>
      <c r="J15" s="83"/>
    </row>
    <row r="16" spans="1:10" ht="12.75">
      <c r="A16" s="62" t="s">
        <v>1</v>
      </c>
      <c r="B16" s="62"/>
      <c r="C16" s="62"/>
      <c r="D16" s="62"/>
      <c r="E16" s="62"/>
      <c r="F16" s="62"/>
      <c r="G16" s="62"/>
      <c r="H16" s="301" t="s">
        <v>8</v>
      </c>
      <c r="I16" s="302"/>
      <c r="J16" s="83"/>
    </row>
    <row r="17" spans="1:10" ht="12.75">
      <c r="A17" s="62" t="s">
        <v>2</v>
      </c>
      <c r="B17" s="307" t="s">
        <v>59</v>
      </c>
      <c r="C17" s="307"/>
      <c r="D17" s="307"/>
      <c r="E17" s="307"/>
      <c r="F17" s="307"/>
      <c r="G17" s="307"/>
      <c r="H17" s="301" t="s">
        <v>9</v>
      </c>
      <c r="I17" s="302"/>
      <c r="J17" s="315">
        <v>383</v>
      </c>
    </row>
    <row r="18" spans="1:10" ht="12.75">
      <c r="A18" s="62"/>
      <c r="B18" s="62"/>
      <c r="C18" s="62"/>
      <c r="D18" s="62"/>
      <c r="E18" s="62"/>
      <c r="F18" s="62"/>
      <c r="G18" s="62"/>
      <c r="H18" s="301"/>
      <c r="I18" s="302"/>
      <c r="J18" s="315"/>
    </row>
    <row r="19" spans="1:10" ht="12.75">
      <c r="A19" s="62"/>
      <c r="B19" s="62"/>
      <c r="C19" s="62"/>
      <c r="D19" s="62"/>
      <c r="E19" s="62"/>
      <c r="F19" s="62"/>
      <c r="G19" s="62"/>
      <c r="H19" s="301" t="s">
        <v>10</v>
      </c>
      <c r="I19" s="302"/>
      <c r="J19" s="89"/>
    </row>
    <row r="20" spans="1:12" ht="12.75" customHeight="1">
      <c r="A20" s="303" t="s">
        <v>12</v>
      </c>
      <c r="B20" s="303" t="s">
        <v>13</v>
      </c>
      <c r="C20" s="304" t="s">
        <v>14</v>
      </c>
      <c r="D20" s="304"/>
      <c r="E20" s="304"/>
      <c r="F20" s="304"/>
      <c r="G20" s="304"/>
      <c r="H20" s="304"/>
      <c r="I20" s="303" t="s">
        <v>21</v>
      </c>
      <c r="J20" s="303"/>
      <c r="K20" s="314" t="s">
        <v>189</v>
      </c>
      <c r="L20" s="314" t="s">
        <v>190</v>
      </c>
    </row>
    <row r="21" spans="1:12" ht="76.5">
      <c r="A21" s="303"/>
      <c r="B21" s="303"/>
      <c r="C21" s="85" t="s">
        <v>15</v>
      </c>
      <c r="D21" s="85" t="s">
        <v>16</v>
      </c>
      <c r="E21" s="85" t="s">
        <v>17</v>
      </c>
      <c r="F21" s="85" t="s">
        <v>18</v>
      </c>
      <c r="G21" s="85" t="s">
        <v>19</v>
      </c>
      <c r="H21" s="85" t="s">
        <v>20</v>
      </c>
      <c r="I21" s="72" t="s">
        <v>22</v>
      </c>
      <c r="J21" s="85" t="s">
        <v>23</v>
      </c>
      <c r="K21" s="314"/>
      <c r="L21" s="314"/>
    </row>
    <row r="22" spans="1:12" ht="13.5" thickBot="1">
      <c r="A22" s="90">
        <v>1</v>
      </c>
      <c r="B22" s="90">
        <v>2</v>
      </c>
      <c r="C22" s="90">
        <v>3</v>
      </c>
      <c r="D22" s="90">
        <v>4</v>
      </c>
      <c r="E22" s="90">
        <v>5</v>
      </c>
      <c r="F22" s="90">
        <v>6</v>
      </c>
      <c r="G22" s="90">
        <v>7</v>
      </c>
      <c r="H22" s="90">
        <v>8</v>
      </c>
      <c r="I22" s="210">
        <v>9</v>
      </c>
      <c r="J22" s="90">
        <v>10</v>
      </c>
      <c r="K22" s="211">
        <v>11</v>
      </c>
      <c r="L22" s="211">
        <v>12</v>
      </c>
    </row>
    <row r="23" spans="1:12" ht="14.25" thickBot="1">
      <c r="A23" s="91" t="s">
        <v>145</v>
      </c>
      <c r="B23" s="92" t="s">
        <v>49</v>
      </c>
      <c r="C23" s="93" t="s">
        <v>31</v>
      </c>
      <c r="D23" s="94"/>
      <c r="E23" s="94"/>
      <c r="F23" s="94"/>
      <c r="G23" s="94"/>
      <c r="H23" s="94"/>
      <c r="I23" s="95">
        <f>I24+I83</f>
        <v>939350.98</v>
      </c>
      <c r="J23" s="95"/>
      <c r="K23" s="95">
        <f>K24+K83</f>
        <v>917556.6799999999</v>
      </c>
      <c r="L23" s="95">
        <f>L24+L83</f>
        <v>872836.6799999999</v>
      </c>
    </row>
    <row r="24" spans="1:12" ht="14.25" thickBot="1">
      <c r="A24" s="91" t="s">
        <v>146</v>
      </c>
      <c r="B24" s="96">
        <f>B23+1</f>
        <v>2</v>
      </c>
      <c r="C24" s="93" t="s">
        <v>31</v>
      </c>
      <c r="D24" s="93" t="s">
        <v>53</v>
      </c>
      <c r="E24" s="94"/>
      <c r="F24" s="94"/>
      <c r="G24" s="94"/>
      <c r="H24" s="94"/>
      <c r="I24" s="95">
        <f>I25+I33+I37+I67+I70+I76+I6+I60+I65</f>
        <v>934760.98</v>
      </c>
      <c r="J24" s="95"/>
      <c r="K24" s="95">
        <f>K25+K33+K37+K67+K70+K76+K6+K60+K65</f>
        <v>912966.6799999999</v>
      </c>
      <c r="L24" s="95">
        <f>L25+L33+L37+L67+L70+L76+L6+L60+L65</f>
        <v>868246.6799999999</v>
      </c>
    </row>
    <row r="25" spans="1:13" s="1" customFormat="1" ht="38.25">
      <c r="A25" s="97" t="s">
        <v>147</v>
      </c>
      <c r="B25" s="98">
        <f aca="true" t="shared" si="0" ref="B25:B88">B24+1</f>
        <v>3</v>
      </c>
      <c r="C25" s="99" t="s">
        <v>31</v>
      </c>
      <c r="D25" s="99" t="s">
        <v>53</v>
      </c>
      <c r="E25" s="99" t="s">
        <v>148</v>
      </c>
      <c r="F25" s="99"/>
      <c r="G25" s="100"/>
      <c r="H25" s="100"/>
      <c r="I25" s="101">
        <v>13300</v>
      </c>
      <c r="J25" s="101"/>
      <c r="K25" s="101">
        <f>K26</f>
        <v>0</v>
      </c>
      <c r="L25" s="101">
        <f>L26</f>
        <v>0</v>
      </c>
      <c r="M25" s="75"/>
    </row>
    <row r="26" spans="1:12" ht="27">
      <c r="A26" s="102" t="s">
        <v>149</v>
      </c>
      <c r="B26" s="103">
        <f t="shared" si="0"/>
        <v>4</v>
      </c>
      <c r="C26" s="104" t="s">
        <v>31</v>
      </c>
      <c r="D26" s="104" t="s">
        <v>53</v>
      </c>
      <c r="E26" s="104" t="s">
        <v>150</v>
      </c>
      <c r="F26" s="104"/>
      <c r="G26" s="105"/>
      <c r="H26" s="105"/>
      <c r="I26" s="106">
        <v>13300</v>
      </c>
      <c r="J26" s="106"/>
      <c r="K26" s="106">
        <f>K27</f>
        <v>0</v>
      </c>
      <c r="L26" s="106">
        <f>L27</f>
        <v>0</v>
      </c>
    </row>
    <row r="27" spans="1:12" ht="27">
      <c r="A27" s="102" t="s">
        <v>151</v>
      </c>
      <c r="B27" s="103">
        <f t="shared" si="0"/>
        <v>5</v>
      </c>
      <c r="C27" s="104" t="s">
        <v>31</v>
      </c>
      <c r="D27" s="104" t="s">
        <v>53</v>
      </c>
      <c r="E27" s="104" t="s">
        <v>152</v>
      </c>
      <c r="F27" s="104"/>
      <c r="G27" s="105"/>
      <c r="H27" s="105"/>
      <c r="I27" s="106">
        <v>13300</v>
      </c>
      <c r="J27" s="106"/>
      <c r="K27" s="106">
        <f>K29+K32</f>
        <v>0</v>
      </c>
      <c r="L27" s="106">
        <f>L29+L32</f>
        <v>0</v>
      </c>
    </row>
    <row r="28" spans="1:12" ht="13.5">
      <c r="A28" s="107" t="s">
        <v>40</v>
      </c>
      <c r="B28" s="103">
        <f t="shared" si="0"/>
        <v>6</v>
      </c>
      <c r="C28" s="108" t="s">
        <v>31</v>
      </c>
      <c r="D28" s="108" t="s">
        <v>53</v>
      </c>
      <c r="E28" s="108" t="s">
        <v>152</v>
      </c>
      <c r="F28" s="108" t="s">
        <v>75</v>
      </c>
      <c r="G28" s="109">
        <v>220</v>
      </c>
      <c r="H28" s="109"/>
      <c r="I28" s="110"/>
      <c r="J28" s="109"/>
      <c r="K28" s="212"/>
      <c r="L28" s="213"/>
    </row>
    <row r="29" spans="1:13" ht="13.5">
      <c r="A29" s="111" t="s">
        <v>44</v>
      </c>
      <c r="B29" s="103">
        <f t="shared" si="0"/>
        <v>7</v>
      </c>
      <c r="C29" s="112" t="s">
        <v>31</v>
      </c>
      <c r="D29" s="112" t="s">
        <v>53</v>
      </c>
      <c r="E29" s="112" t="s">
        <v>152</v>
      </c>
      <c r="F29" s="112" t="s">
        <v>77</v>
      </c>
      <c r="G29" s="113">
        <v>225</v>
      </c>
      <c r="H29" s="113"/>
      <c r="I29" s="114">
        <v>11000</v>
      </c>
      <c r="J29" s="113"/>
      <c r="K29" s="212">
        <v>0</v>
      </c>
      <c r="L29" s="213">
        <v>0</v>
      </c>
      <c r="M29" s="76"/>
    </row>
    <row r="30" spans="1:12" ht="13.5">
      <c r="A30" s="115" t="s">
        <v>46</v>
      </c>
      <c r="B30" s="103">
        <f t="shared" si="0"/>
        <v>8</v>
      </c>
      <c r="C30" s="108" t="s">
        <v>31</v>
      </c>
      <c r="D30" s="108" t="s">
        <v>53</v>
      </c>
      <c r="E30" s="108" t="s">
        <v>152</v>
      </c>
      <c r="F30" s="108" t="s">
        <v>75</v>
      </c>
      <c r="G30" s="109">
        <v>300</v>
      </c>
      <c r="H30" s="109"/>
      <c r="I30" s="110"/>
      <c r="J30" s="109"/>
      <c r="K30" s="214"/>
      <c r="L30" s="215"/>
    </row>
    <row r="31" spans="1:12" ht="13.5">
      <c r="A31" s="116" t="s">
        <v>47</v>
      </c>
      <c r="B31" s="103">
        <f t="shared" si="0"/>
        <v>9</v>
      </c>
      <c r="C31" s="112" t="s">
        <v>31</v>
      </c>
      <c r="D31" s="112" t="s">
        <v>53</v>
      </c>
      <c r="E31" s="112" t="s">
        <v>152</v>
      </c>
      <c r="F31" s="112" t="s">
        <v>77</v>
      </c>
      <c r="G31" s="113">
        <v>310</v>
      </c>
      <c r="H31" s="113"/>
      <c r="I31" s="114"/>
      <c r="J31" s="113"/>
      <c r="K31" s="212"/>
      <c r="L31" s="213"/>
    </row>
    <row r="32" spans="1:13" ht="14.25" thickBot="1">
      <c r="A32" s="117" t="s">
        <v>48</v>
      </c>
      <c r="B32" s="118">
        <f t="shared" si="0"/>
        <v>10</v>
      </c>
      <c r="C32" s="119" t="s">
        <v>31</v>
      </c>
      <c r="D32" s="119" t="s">
        <v>53</v>
      </c>
      <c r="E32" s="119" t="s">
        <v>152</v>
      </c>
      <c r="F32" s="119" t="s">
        <v>77</v>
      </c>
      <c r="G32" s="120">
        <v>340</v>
      </c>
      <c r="H32" s="120"/>
      <c r="I32" s="121">
        <v>2300</v>
      </c>
      <c r="J32" s="120"/>
      <c r="K32" s="216">
        <v>0</v>
      </c>
      <c r="L32" s="217">
        <v>0</v>
      </c>
      <c r="M32" s="76"/>
    </row>
    <row r="33" spans="1:12" ht="54">
      <c r="A33" s="122" t="s">
        <v>175</v>
      </c>
      <c r="B33" s="123">
        <f t="shared" si="0"/>
        <v>11</v>
      </c>
      <c r="C33" s="124" t="s">
        <v>31</v>
      </c>
      <c r="D33" s="124" t="s">
        <v>53</v>
      </c>
      <c r="E33" s="124" t="s">
        <v>176</v>
      </c>
      <c r="F33" s="124"/>
      <c r="G33" s="125"/>
      <c r="H33" s="125"/>
      <c r="I33" s="126">
        <v>0</v>
      </c>
      <c r="J33" s="126"/>
      <c r="K33" s="126">
        <v>0</v>
      </c>
      <c r="L33" s="126">
        <v>0</v>
      </c>
    </row>
    <row r="34" spans="1:12" ht="26.25">
      <c r="A34" s="127" t="s">
        <v>177</v>
      </c>
      <c r="B34" s="103">
        <f t="shared" si="0"/>
        <v>12</v>
      </c>
      <c r="C34" s="128" t="s">
        <v>31</v>
      </c>
      <c r="D34" s="128" t="s">
        <v>53</v>
      </c>
      <c r="E34" s="128" t="s">
        <v>178</v>
      </c>
      <c r="F34" s="112"/>
      <c r="G34" s="113"/>
      <c r="H34" s="113"/>
      <c r="I34" s="114">
        <v>0</v>
      </c>
      <c r="J34" s="114"/>
      <c r="K34" s="114">
        <v>0</v>
      </c>
      <c r="L34" s="114">
        <v>0</v>
      </c>
    </row>
    <row r="35" spans="1:12" ht="26.25">
      <c r="A35" s="127" t="s">
        <v>136</v>
      </c>
      <c r="B35" s="103">
        <f t="shared" si="0"/>
        <v>13</v>
      </c>
      <c r="C35" s="128" t="s">
        <v>31</v>
      </c>
      <c r="D35" s="128" t="s">
        <v>53</v>
      </c>
      <c r="E35" s="129">
        <v>1300100150</v>
      </c>
      <c r="F35" s="129">
        <v>240</v>
      </c>
      <c r="G35" s="129"/>
      <c r="H35" s="5"/>
      <c r="I35" s="130">
        <v>0</v>
      </c>
      <c r="J35" s="130"/>
      <c r="K35" s="130">
        <v>0</v>
      </c>
      <c r="L35" s="130">
        <v>0</v>
      </c>
    </row>
    <row r="36" spans="1:13" ht="14.25" thickBot="1">
      <c r="A36" s="131" t="s">
        <v>44</v>
      </c>
      <c r="B36" s="118">
        <f t="shared" si="0"/>
        <v>14</v>
      </c>
      <c r="C36" s="119" t="s">
        <v>31</v>
      </c>
      <c r="D36" s="119" t="s">
        <v>53</v>
      </c>
      <c r="E36" s="132">
        <v>1300100150</v>
      </c>
      <c r="F36" s="132">
        <v>244</v>
      </c>
      <c r="G36" s="132">
        <v>225</v>
      </c>
      <c r="H36" s="132"/>
      <c r="I36" s="133"/>
      <c r="J36" s="132"/>
      <c r="K36" s="216"/>
      <c r="L36" s="217"/>
      <c r="M36" s="66"/>
    </row>
    <row r="37" spans="1:12" ht="40.5">
      <c r="A37" s="134" t="s">
        <v>153</v>
      </c>
      <c r="B37" s="135">
        <f t="shared" si="0"/>
        <v>15</v>
      </c>
      <c r="C37" s="136" t="s">
        <v>31</v>
      </c>
      <c r="D37" s="136" t="s">
        <v>53</v>
      </c>
      <c r="E37" s="136" t="s">
        <v>154</v>
      </c>
      <c r="F37" s="136"/>
      <c r="G37" s="137"/>
      <c r="H37" s="137"/>
      <c r="I37" s="138">
        <f>I40+I43+I44+I51+I52+I54+I55</f>
        <v>878060.98</v>
      </c>
      <c r="J37" s="138"/>
      <c r="K37" s="138">
        <f>K40+K43+K44+K51+K52+K54+K55</f>
        <v>869566.6799999999</v>
      </c>
      <c r="L37" s="138">
        <f>L40+L43+L44+L51+L52+L54+L55</f>
        <v>824846.6799999999</v>
      </c>
    </row>
    <row r="38" spans="1:12" s="1" customFormat="1" ht="13.5">
      <c r="A38" s="127" t="s">
        <v>155</v>
      </c>
      <c r="B38" s="103">
        <f t="shared" si="0"/>
        <v>16</v>
      </c>
      <c r="C38" s="128" t="s">
        <v>31</v>
      </c>
      <c r="D38" s="128" t="s">
        <v>53</v>
      </c>
      <c r="E38" s="128" t="s">
        <v>156</v>
      </c>
      <c r="F38" s="128"/>
      <c r="G38" s="139"/>
      <c r="H38" s="139"/>
      <c r="I38" s="82">
        <v>0</v>
      </c>
      <c r="J38" s="82"/>
      <c r="K38" s="82">
        <v>0</v>
      </c>
      <c r="L38" s="82">
        <v>0</v>
      </c>
    </row>
    <row r="39" spans="1:12" ht="26.25">
      <c r="A39" s="127" t="s">
        <v>157</v>
      </c>
      <c r="B39" s="103">
        <f t="shared" si="0"/>
        <v>17</v>
      </c>
      <c r="C39" s="128" t="s">
        <v>31</v>
      </c>
      <c r="D39" s="128" t="s">
        <v>53</v>
      </c>
      <c r="E39" s="128" t="s">
        <v>129</v>
      </c>
      <c r="F39" s="128"/>
      <c r="G39" s="139"/>
      <c r="H39" s="139"/>
      <c r="I39" s="82">
        <v>0</v>
      </c>
      <c r="J39" s="82"/>
      <c r="K39" s="82">
        <v>0</v>
      </c>
      <c r="L39" s="82">
        <v>0</v>
      </c>
    </row>
    <row r="40" spans="1:12" ht="26.25">
      <c r="A40" s="115" t="s">
        <v>111</v>
      </c>
      <c r="B40" s="103">
        <f t="shared" si="0"/>
        <v>18</v>
      </c>
      <c r="C40" s="108" t="s">
        <v>31</v>
      </c>
      <c r="D40" s="108" t="s">
        <v>53</v>
      </c>
      <c r="E40" s="108" t="s">
        <v>129</v>
      </c>
      <c r="F40" s="108" t="s">
        <v>100</v>
      </c>
      <c r="G40" s="109">
        <v>210</v>
      </c>
      <c r="H40" s="109"/>
      <c r="I40" s="110"/>
      <c r="J40" s="109"/>
      <c r="K40" s="212"/>
      <c r="L40" s="213"/>
    </row>
    <row r="41" spans="1:12" s="1" customFormat="1" ht="13.5">
      <c r="A41" s="111" t="s">
        <v>158</v>
      </c>
      <c r="B41" s="103">
        <f t="shared" si="0"/>
        <v>19</v>
      </c>
      <c r="C41" s="112" t="s">
        <v>31</v>
      </c>
      <c r="D41" s="112" t="s">
        <v>53</v>
      </c>
      <c r="E41" s="112" t="s">
        <v>129</v>
      </c>
      <c r="F41" s="112" t="s">
        <v>159</v>
      </c>
      <c r="G41" s="113">
        <v>212</v>
      </c>
      <c r="H41" s="113"/>
      <c r="I41" s="114"/>
      <c r="J41" s="113"/>
      <c r="K41" s="212"/>
      <c r="L41" s="213"/>
    </row>
    <row r="42" spans="1:12" ht="13.5">
      <c r="A42" s="107" t="s">
        <v>40</v>
      </c>
      <c r="B42" s="103">
        <f t="shared" si="0"/>
        <v>20</v>
      </c>
      <c r="C42" s="108" t="s">
        <v>31</v>
      </c>
      <c r="D42" s="108" t="s">
        <v>53</v>
      </c>
      <c r="E42" s="108" t="s">
        <v>129</v>
      </c>
      <c r="F42" s="108" t="s">
        <v>75</v>
      </c>
      <c r="G42" s="109">
        <v>220</v>
      </c>
      <c r="H42" s="109"/>
      <c r="I42" s="110"/>
      <c r="J42" s="109"/>
      <c r="K42" s="212"/>
      <c r="L42" s="213"/>
    </row>
    <row r="43" spans="1:13" ht="13.5">
      <c r="A43" s="111" t="s">
        <v>41</v>
      </c>
      <c r="B43" s="103">
        <f t="shared" si="0"/>
        <v>21</v>
      </c>
      <c r="C43" s="112" t="s">
        <v>31</v>
      </c>
      <c r="D43" s="112" t="s">
        <v>53</v>
      </c>
      <c r="E43" s="112" t="s">
        <v>129</v>
      </c>
      <c r="F43" s="112" t="s">
        <v>76</v>
      </c>
      <c r="G43" s="113">
        <v>221</v>
      </c>
      <c r="H43" s="113"/>
      <c r="I43" s="114">
        <f>'расч мест'!P36</f>
        <v>39320.48</v>
      </c>
      <c r="J43" s="113"/>
      <c r="K43" s="212">
        <f>'2018'!P237</f>
        <v>39320.24</v>
      </c>
      <c r="L43" s="213">
        <f>'2019'!P237</f>
        <v>39320.24</v>
      </c>
      <c r="M43" s="66"/>
    </row>
    <row r="44" spans="1:12" s="1" customFormat="1" ht="13.5">
      <c r="A44" s="140" t="s">
        <v>42</v>
      </c>
      <c r="B44" s="103">
        <f t="shared" si="0"/>
        <v>22</v>
      </c>
      <c r="C44" s="128" t="s">
        <v>31</v>
      </c>
      <c r="D44" s="128" t="s">
        <v>53</v>
      </c>
      <c r="E44" s="128" t="s">
        <v>129</v>
      </c>
      <c r="F44" s="128" t="s">
        <v>77</v>
      </c>
      <c r="G44" s="139">
        <v>223</v>
      </c>
      <c r="H44" s="139"/>
      <c r="I44" s="82">
        <f>I46+I47+I48+I49</f>
        <v>392000</v>
      </c>
      <c r="J44" s="82"/>
      <c r="K44" s="82">
        <f>K46+K47+K48+K49</f>
        <v>404920</v>
      </c>
      <c r="L44" s="82">
        <f>L46+L47+L48+L49</f>
        <v>404919</v>
      </c>
    </row>
    <row r="45" spans="1:12" ht="13.5">
      <c r="A45" s="111" t="s">
        <v>80</v>
      </c>
      <c r="B45" s="103">
        <f t="shared" si="0"/>
        <v>23</v>
      </c>
      <c r="C45" s="112" t="s">
        <v>31</v>
      </c>
      <c r="D45" s="112" t="s">
        <v>53</v>
      </c>
      <c r="E45" s="112" t="s">
        <v>129</v>
      </c>
      <c r="F45" s="112" t="s">
        <v>77</v>
      </c>
      <c r="G45" s="113">
        <v>223</v>
      </c>
      <c r="H45" s="141" t="s">
        <v>64</v>
      </c>
      <c r="I45" s="114"/>
      <c r="J45" s="113"/>
      <c r="K45" s="212"/>
      <c r="L45" s="213"/>
    </row>
    <row r="46" spans="1:13" ht="13.5">
      <c r="A46" s="111" t="s">
        <v>79</v>
      </c>
      <c r="B46" s="103">
        <f t="shared" si="0"/>
        <v>24</v>
      </c>
      <c r="C46" s="112" t="s">
        <v>31</v>
      </c>
      <c r="D46" s="112" t="s">
        <v>53</v>
      </c>
      <c r="E46" s="112" t="s">
        <v>129</v>
      </c>
      <c r="F46" s="112" t="s">
        <v>77</v>
      </c>
      <c r="G46" s="113">
        <v>223</v>
      </c>
      <c r="H46" s="141" t="s">
        <v>50</v>
      </c>
      <c r="I46" s="114">
        <v>265670</v>
      </c>
      <c r="J46" s="113"/>
      <c r="K46" s="212">
        <f>'2018'!Q243</f>
        <v>270980</v>
      </c>
      <c r="L46" s="213">
        <f>'2019'!Q243</f>
        <v>270980</v>
      </c>
      <c r="M46" s="76"/>
    </row>
    <row r="47" spans="1:13" s="1" customFormat="1" ht="13.5">
      <c r="A47" s="111" t="s">
        <v>43</v>
      </c>
      <c r="B47" s="103">
        <f t="shared" si="0"/>
        <v>25</v>
      </c>
      <c r="C47" s="112" t="s">
        <v>31</v>
      </c>
      <c r="D47" s="112" t="s">
        <v>53</v>
      </c>
      <c r="E47" s="112" t="s">
        <v>129</v>
      </c>
      <c r="F47" s="112" t="s">
        <v>77</v>
      </c>
      <c r="G47" s="113">
        <v>223</v>
      </c>
      <c r="H47" s="141" t="s">
        <v>51</v>
      </c>
      <c r="I47" s="114">
        <v>120770</v>
      </c>
      <c r="J47" s="113"/>
      <c r="K47" s="212">
        <f>'2018'!Q244</f>
        <v>128380</v>
      </c>
      <c r="L47" s="213">
        <f>'2019'!Q244</f>
        <v>128379</v>
      </c>
      <c r="M47" s="77"/>
    </row>
    <row r="48" spans="1:13" ht="13.5">
      <c r="A48" s="111" t="s">
        <v>81</v>
      </c>
      <c r="B48" s="103">
        <f t="shared" si="0"/>
        <v>26</v>
      </c>
      <c r="C48" s="112" t="s">
        <v>31</v>
      </c>
      <c r="D48" s="112" t="s">
        <v>53</v>
      </c>
      <c r="E48" s="112" t="s">
        <v>129</v>
      </c>
      <c r="F48" s="112" t="s">
        <v>77</v>
      </c>
      <c r="G48" s="113">
        <v>223</v>
      </c>
      <c r="H48" s="141" t="s">
        <v>52</v>
      </c>
      <c r="I48" s="114">
        <v>5560</v>
      </c>
      <c r="J48" s="113"/>
      <c r="K48" s="224">
        <f>'2018'!Q245</f>
        <v>5560</v>
      </c>
      <c r="L48" s="225">
        <f>'2019'!Q245</f>
        <v>5560</v>
      </c>
      <c r="M48" s="76"/>
    </row>
    <row r="49" spans="1:12" s="1" customFormat="1" ht="13.5">
      <c r="A49" s="111" t="s">
        <v>82</v>
      </c>
      <c r="B49" s="103">
        <f t="shared" si="0"/>
        <v>27</v>
      </c>
      <c r="C49" s="112" t="s">
        <v>31</v>
      </c>
      <c r="D49" s="112" t="s">
        <v>53</v>
      </c>
      <c r="E49" s="112" t="s">
        <v>129</v>
      </c>
      <c r="F49" s="112" t="s">
        <v>77</v>
      </c>
      <c r="G49" s="113">
        <v>223</v>
      </c>
      <c r="H49" s="141" t="s">
        <v>65</v>
      </c>
      <c r="I49" s="114">
        <v>0</v>
      </c>
      <c r="J49" s="113"/>
      <c r="K49" s="224"/>
      <c r="L49" s="225"/>
    </row>
    <row r="50" spans="1:12" ht="13.5">
      <c r="A50" s="111" t="s">
        <v>87</v>
      </c>
      <c r="B50" s="103">
        <f t="shared" si="0"/>
        <v>28</v>
      </c>
      <c r="C50" s="112" t="s">
        <v>31</v>
      </c>
      <c r="D50" s="112" t="s">
        <v>53</v>
      </c>
      <c r="E50" s="112" t="s">
        <v>129</v>
      </c>
      <c r="F50" s="112" t="s">
        <v>77</v>
      </c>
      <c r="G50" s="113">
        <v>224</v>
      </c>
      <c r="H50" s="141"/>
      <c r="I50" s="114"/>
      <c r="J50" s="113"/>
      <c r="K50" s="224"/>
      <c r="L50" s="225"/>
    </row>
    <row r="51" spans="1:13" ht="13.5">
      <c r="A51" s="111" t="s">
        <v>44</v>
      </c>
      <c r="B51" s="103">
        <f t="shared" si="0"/>
        <v>29</v>
      </c>
      <c r="C51" s="112" t="s">
        <v>31</v>
      </c>
      <c r="D51" s="112" t="s">
        <v>53</v>
      </c>
      <c r="E51" s="112" t="s">
        <v>129</v>
      </c>
      <c r="F51" s="112" t="s">
        <v>77</v>
      </c>
      <c r="G51" s="113">
        <v>225</v>
      </c>
      <c r="H51" s="113"/>
      <c r="I51" s="114">
        <f>'расч мест'!P56</f>
        <v>31899</v>
      </c>
      <c r="J51" s="113"/>
      <c r="K51" s="224">
        <f>'2018'!P255</f>
        <v>13750</v>
      </c>
      <c r="L51" s="225">
        <f>'2019'!P255</f>
        <v>0</v>
      </c>
      <c r="M51" s="76"/>
    </row>
    <row r="52" spans="1:13" ht="13.5">
      <c r="A52" s="111" t="s">
        <v>45</v>
      </c>
      <c r="B52" s="103">
        <f t="shared" si="0"/>
        <v>30</v>
      </c>
      <c r="C52" s="112" t="s">
        <v>31</v>
      </c>
      <c r="D52" s="112" t="s">
        <v>53</v>
      </c>
      <c r="E52" s="112" t="s">
        <v>129</v>
      </c>
      <c r="F52" s="112" t="s">
        <v>77</v>
      </c>
      <c r="G52" s="113">
        <v>226</v>
      </c>
      <c r="H52" s="113"/>
      <c r="I52" s="114">
        <f>'расч мест'!P67</f>
        <v>74640</v>
      </c>
      <c r="J52" s="113"/>
      <c r="K52" s="224">
        <f>'2018'!P264</f>
        <v>25970</v>
      </c>
      <c r="L52" s="225">
        <f>'2019'!P264</f>
        <v>25970</v>
      </c>
      <c r="M52" s="76"/>
    </row>
    <row r="53" spans="1:12" s="1" customFormat="1" ht="13.5">
      <c r="A53" s="115" t="s">
        <v>46</v>
      </c>
      <c r="B53" s="103">
        <f t="shared" si="0"/>
        <v>31</v>
      </c>
      <c r="C53" s="108" t="s">
        <v>31</v>
      </c>
      <c r="D53" s="108" t="s">
        <v>53</v>
      </c>
      <c r="E53" s="108" t="s">
        <v>129</v>
      </c>
      <c r="F53" s="108" t="s">
        <v>75</v>
      </c>
      <c r="G53" s="109">
        <v>300</v>
      </c>
      <c r="H53" s="109"/>
      <c r="I53" s="110"/>
      <c r="J53" s="109"/>
      <c r="K53" s="222"/>
      <c r="L53" s="223"/>
    </row>
    <row r="54" spans="1:12" ht="13.5">
      <c r="A54" s="116" t="s">
        <v>47</v>
      </c>
      <c r="B54" s="103">
        <f t="shared" si="0"/>
        <v>32</v>
      </c>
      <c r="C54" s="112" t="s">
        <v>31</v>
      </c>
      <c r="D54" s="112" t="s">
        <v>53</v>
      </c>
      <c r="E54" s="112" t="s">
        <v>129</v>
      </c>
      <c r="F54" s="112" t="s">
        <v>77</v>
      </c>
      <c r="G54" s="113">
        <v>310</v>
      </c>
      <c r="H54" s="113"/>
      <c r="I54" s="114"/>
      <c r="J54" s="113"/>
      <c r="K54" s="224"/>
      <c r="L54" s="225"/>
    </row>
    <row r="55" spans="1:13" ht="13.5">
      <c r="A55" s="116" t="s">
        <v>48</v>
      </c>
      <c r="B55" s="103">
        <f t="shared" si="0"/>
        <v>33</v>
      </c>
      <c r="C55" s="112" t="s">
        <v>31</v>
      </c>
      <c r="D55" s="112" t="s">
        <v>53</v>
      </c>
      <c r="E55" s="112" t="s">
        <v>129</v>
      </c>
      <c r="F55" s="112" t="s">
        <v>77</v>
      </c>
      <c r="G55" s="113">
        <v>340</v>
      </c>
      <c r="H55" s="113"/>
      <c r="I55" s="114">
        <v>340201.5</v>
      </c>
      <c r="J55" s="113"/>
      <c r="K55" s="224">
        <f>'2018'!Q297+'2018'!Q305+'2018'!Q329+'2018'!Q334</f>
        <v>385606.44</v>
      </c>
      <c r="L55" s="225">
        <f>'2019'!Q297+'2019'!Q305+'2019'!Q329+'2019'!Q334</f>
        <v>354637.44</v>
      </c>
      <c r="M55" s="76"/>
    </row>
    <row r="56" spans="1:12" ht="51.75">
      <c r="A56" s="127" t="s">
        <v>160</v>
      </c>
      <c r="B56" s="103">
        <f t="shared" si="0"/>
        <v>34</v>
      </c>
      <c r="C56" s="128" t="s">
        <v>31</v>
      </c>
      <c r="D56" s="128" t="s">
        <v>53</v>
      </c>
      <c r="E56" s="128" t="s">
        <v>161</v>
      </c>
      <c r="F56" s="128"/>
      <c r="G56" s="139"/>
      <c r="H56" s="139"/>
      <c r="I56" s="82">
        <v>0</v>
      </c>
      <c r="J56" s="82"/>
      <c r="K56" s="82">
        <v>0</v>
      </c>
      <c r="L56" s="82">
        <v>0</v>
      </c>
    </row>
    <row r="57" spans="1:12" ht="13.5">
      <c r="A57" s="107" t="s">
        <v>40</v>
      </c>
      <c r="B57" s="103">
        <f t="shared" si="0"/>
        <v>35</v>
      </c>
      <c r="C57" s="108" t="s">
        <v>31</v>
      </c>
      <c r="D57" s="108" t="s">
        <v>53</v>
      </c>
      <c r="E57" s="108" t="s">
        <v>161</v>
      </c>
      <c r="F57" s="108" t="s">
        <v>75</v>
      </c>
      <c r="G57" s="109">
        <v>220</v>
      </c>
      <c r="H57" s="109"/>
      <c r="I57" s="110"/>
      <c r="J57" s="109"/>
      <c r="K57" s="218"/>
      <c r="L57" s="219"/>
    </row>
    <row r="58" spans="1:12" s="1" customFormat="1" ht="13.5">
      <c r="A58" s="111" t="s">
        <v>45</v>
      </c>
      <c r="B58" s="103">
        <f t="shared" si="0"/>
        <v>36</v>
      </c>
      <c r="C58" s="112" t="s">
        <v>31</v>
      </c>
      <c r="D58" s="112" t="s">
        <v>53</v>
      </c>
      <c r="E58" s="112" t="s">
        <v>161</v>
      </c>
      <c r="F58" s="112" t="s">
        <v>77</v>
      </c>
      <c r="G58" s="113">
        <v>226</v>
      </c>
      <c r="H58" s="113"/>
      <c r="I58" s="114"/>
      <c r="J58" s="113"/>
      <c r="K58" s="212"/>
      <c r="L58" s="213"/>
    </row>
    <row r="59" spans="1:12" ht="39">
      <c r="A59" s="127" t="s">
        <v>162</v>
      </c>
      <c r="B59" s="103">
        <f t="shared" si="0"/>
        <v>37</v>
      </c>
      <c r="C59" s="128" t="s">
        <v>31</v>
      </c>
      <c r="D59" s="128" t="s">
        <v>53</v>
      </c>
      <c r="E59" s="128" t="s">
        <v>130</v>
      </c>
      <c r="F59" s="128"/>
      <c r="G59" s="139"/>
      <c r="H59" s="139"/>
      <c r="I59" s="82">
        <v>0</v>
      </c>
      <c r="J59" s="82"/>
      <c r="K59" s="82">
        <v>0</v>
      </c>
      <c r="L59" s="82">
        <v>0</v>
      </c>
    </row>
    <row r="60" spans="1:12" s="1" customFormat="1" ht="26.25">
      <c r="A60" s="115" t="s">
        <v>111</v>
      </c>
      <c r="B60" s="103">
        <f t="shared" si="0"/>
        <v>38</v>
      </c>
      <c r="C60" s="108" t="s">
        <v>31</v>
      </c>
      <c r="D60" s="108" t="s">
        <v>53</v>
      </c>
      <c r="E60" s="108" t="s">
        <v>130</v>
      </c>
      <c r="F60" s="108" t="s">
        <v>100</v>
      </c>
      <c r="G60" s="142">
        <v>210</v>
      </c>
      <c r="H60" s="142"/>
      <c r="I60" s="110"/>
      <c r="J60" s="142"/>
      <c r="K60" s="212"/>
      <c r="L60" s="213"/>
    </row>
    <row r="61" spans="1:13" ht="13.5">
      <c r="A61" s="111" t="s">
        <v>102</v>
      </c>
      <c r="B61" s="103">
        <f t="shared" si="0"/>
        <v>39</v>
      </c>
      <c r="C61" s="112" t="s">
        <v>31</v>
      </c>
      <c r="D61" s="112" t="s">
        <v>53</v>
      </c>
      <c r="E61" s="112" t="s">
        <v>130</v>
      </c>
      <c r="F61" s="112" t="s">
        <v>112</v>
      </c>
      <c r="G61" s="5">
        <v>211</v>
      </c>
      <c r="H61" s="5"/>
      <c r="I61" s="114">
        <v>0</v>
      </c>
      <c r="J61" s="5"/>
      <c r="K61" s="220"/>
      <c r="L61" s="221"/>
      <c r="M61" s="76"/>
    </row>
    <row r="62" spans="1:13" ht="13.5">
      <c r="A62" s="111" t="s">
        <v>105</v>
      </c>
      <c r="B62" s="103">
        <f t="shared" si="0"/>
        <v>40</v>
      </c>
      <c r="C62" s="112" t="s">
        <v>31</v>
      </c>
      <c r="D62" s="112" t="s">
        <v>53</v>
      </c>
      <c r="E62" s="112" t="s">
        <v>130</v>
      </c>
      <c r="F62" s="112" t="s">
        <v>159</v>
      </c>
      <c r="G62" s="113">
        <v>213</v>
      </c>
      <c r="H62" s="113"/>
      <c r="I62" s="114">
        <v>0</v>
      </c>
      <c r="J62" s="113"/>
      <c r="K62" s="218"/>
      <c r="L62" s="219"/>
      <c r="M62" s="76"/>
    </row>
    <row r="63" spans="1:12" ht="13.5">
      <c r="A63" s="107" t="s">
        <v>40</v>
      </c>
      <c r="B63" s="103">
        <f t="shared" si="0"/>
        <v>41</v>
      </c>
      <c r="C63" s="108" t="s">
        <v>31</v>
      </c>
      <c r="D63" s="108" t="s">
        <v>53</v>
      </c>
      <c r="E63" s="108" t="s">
        <v>130</v>
      </c>
      <c r="F63" s="108" t="s">
        <v>75</v>
      </c>
      <c r="G63" s="109">
        <v>220</v>
      </c>
      <c r="H63" s="109"/>
      <c r="I63" s="110"/>
      <c r="J63" s="109"/>
      <c r="K63" s="212"/>
      <c r="L63" s="213"/>
    </row>
    <row r="64" spans="1:12" ht="12.75" customHeight="1">
      <c r="A64" s="111" t="s">
        <v>41</v>
      </c>
      <c r="B64" s="103">
        <f t="shared" si="0"/>
        <v>42</v>
      </c>
      <c r="C64" s="112" t="s">
        <v>31</v>
      </c>
      <c r="D64" s="112" t="s">
        <v>53</v>
      </c>
      <c r="E64" s="112" t="s">
        <v>130</v>
      </c>
      <c r="F64" s="112" t="s">
        <v>76</v>
      </c>
      <c r="G64" s="113">
        <v>221</v>
      </c>
      <c r="H64" s="113"/>
      <c r="I64" s="114"/>
      <c r="J64" s="113"/>
      <c r="K64" s="212"/>
      <c r="L64" s="213"/>
    </row>
    <row r="65" spans="1:12" ht="13.5">
      <c r="A65" s="115" t="s">
        <v>46</v>
      </c>
      <c r="B65" s="103">
        <f t="shared" si="0"/>
        <v>43</v>
      </c>
      <c r="C65" s="108" t="s">
        <v>31</v>
      </c>
      <c r="D65" s="108" t="s">
        <v>53</v>
      </c>
      <c r="E65" s="108" t="s">
        <v>130</v>
      </c>
      <c r="F65" s="108" t="s">
        <v>75</v>
      </c>
      <c r="G65" s="109">
        <v>300</v>
      </c>
      <c r="H65" s="109"/>
      <c r="I65" s="110"/>
      <c r="J65" s="109"/>
      <c r="K65" s="212"/>
      <c r="L65" s="213"/>
    </row>
    <row r="66" spans="1:13" ht="13.5">
      <c r="A66" s="111" t="s">
        <v>47</v>
      </c>
      <c r="B66" s="103">
        <f t="shared" si="0"/>
        <v>44</v>
      </c>
      <c r="C66" s="112" t="s">
        <v>31</v>
      </c>
      <c r="D66" s="112" t="s">
        <v>53</v>
      </c>
      <c r="E66" s="112" t="s">
        <v>130</v>
      </c>
      <c r="F66" s="112" t="s">
        <v>77</v>
      </c>
      <c r="G66" s="113">
        <v>310</v>
      </c>
      <c r="H66" s="113"/>
      <c r="I66" s="114">
        <v>0</v>
      </c>
      <c r="J66" s="113"/>
      <c r="K66" s="212"/>
      <c r="L66" s="213"/>
      <c r="M66" s="76"/>
    </row>
    <row r="67" spans="1:12" ht="39">
      <c r="A67" s="127" t="s">
        <v>163</v>
      </c>
      <c r="B67" s="103">
        <f t="shared" si="0"/>
        <v>45</v>
      </c>
      <c r="C67" s="128" t="s">
        <v>31</v>
      </c>
      <c r="D67" s="128" t="s">
        <v>53</v>
      </c>
      <c r="E67" s="128" t="s">
        <v>131</v>
      </c>
      <c r="F67" s="128"/>
      <c r="G67" s="139"/>
      <c r="H67" s="139"/>
      <c r="I67" s="82">
        <v>0</v>
      </c>
      <c r="J67" s="82"/>
      <c r="K67" s="82">
        <f>K69</f>
        <v>0</v>
      </c>
      <c r="L67" s="82">
        <f>L69</f>
        <v>0</v>
      </c>
    </row>
    <row r="68" spans="1:12" ht="13.5">
      <c r="A68" s="115" t="s">
        <v>46</v>
      </c>
      <c r="B68" s="103">
        <f t="shared" si="0"/>
        <v>46</v>
      </c>
      <c r="C68" s="108" t="s">
        <v>31</v>
      </c>
      <c r="D68" s="108" t="s">
        <v>53</v>
      </c>
      <c r="E68" s="108" t="s">
        <v>131</v>
      </c>
      <c r="F68" s="108" t="s">
        <v>75</v>
      </c>
      <c r="G68" s="109"/>
      <c r="H68" s="109"/>
      <c r="I68" s="110"/>
      <c r="J68" s="109"/>
      <c r="K68" s="212"/>
      <c r="L68" s="213"/>
    </row>
    <row r="69" spans="1:12" ht="13.5">
      <c r="A69" s="116" t="s">
        <v>48</v>
      </c>
      <c r="B69" s="103">
        <f t="shared" si="0"/>
        <v>47</v>
      </c>
      <c r="C69" s="112" t="s">
        <v>31</v>
      </c>
      <c r="D69" s="112" t="s">
        <v>53</v>
      </c>
      <c r="E69" s="112" t="s">
        <v>131</v>
      </c>
      <c r="F69" s="144">
        <v>244</v>
      </c>
      <c r="G69" s="113">
        <v>340</v>
      </c>
      <c r="H69" s="145"/>
      <c r="I69" s="114"/>
      <c r="J69" s="113"/>
      <c r="K69" s="212"/>
      <c r="L69" s="213"/>
    </row>
    <row r="70" spans="1:12" ht="13.5">
      <c r="A70" s="127" t="s">
        <v>164</v>
      </c>
      <c r="B70" s="103">
        <f t="shared" si="0"/>
        <v>48</v>
      </c>
      <c r="C70" s="128" t="s">
        <v>31</v>
      </c>
      <c r="D70" s="128" t="s">
        <v>53</v>
      </c>
      <c r="E70" s="128" t="s">
        <v>132</v>
      </c>
      <c r="F70" s="128"/>
      <c r="G70" s="139"/>
      <c r="H70" s="139"/>
      <c r="I70" s="82">
        <f>I72+I73+I74</f>
        <v>43400</v>
      </c>
      <c r="J70" s="82"/>
      <c r="K70" s="82">
        <f>K72+K73+K74</f>
        <v>43400</v>
      </c>
      <c r="L70" s="82">
        <f>L72+L73+L74</f>
        <v>43400</v>
      </c>
    </row>
    <row r="71" spans="1:12" ht="13.5">
      <c r="A71" s="115" t="s">
        <v>165</v>
      </c>
      <c r="B71" s="103">
        <f t="shared" si="0"/>
        <v>49</v>
      </c>
      <c r="C71" s="108" t="s">
        <v>31</v>
      </c>
      <c r="D71" s="108" t="s">
        <v>53</v>
      </c>
      <c r="E71" s="108" t="s">
        <v>132</v>
      </c>
      <c r="F71" s="108" t="s">
        <v>122</v>
      </c>
      <c r="G71" s="109">
        <v>290</v>
      </c>
      <c r="H71" s="146"/>
      <c r="I71" s="110"/>
      <c r="J71" s="109"/>
      <c r="K71" s="113"/>
      <c r="L71" s="226"/>
    </row>
    <row r="72" spans="1:13" ht="26.25">
      <c r="A72" s="116" t="s">
        <v>113</v>
      </c>
      <c r="B72" s="103">
        <f t="shared" si="0"/>
        <v>50</v>
      </c>
      <c r="C72" s="112" t="s">
        <v>31</v>
      </c>
      <c r="D72" s="112" t="s">
        <v>53</v>
      </c>
      <c r="E72" s="112" t="s">
        <v>132</v>
      </c>
      <c r="F72" s="112" t="s">
        <v>83</v>
      </c>
      <c r="G72" s="113">
        <v>290</v>
      </c>
      <c r="H72" s="147"/>
      <c r="I72" s="114">
        <v>40700</v>
      </c>
      <c r="J72" s="113"/>
      <c r="K72" s="228">
        <f>'2018'!L272</f>
        <v>40700</v>
      </c>
      <c r="L72" s="229">
        <f>'2019'!L272:S272</f>
        <v>40700</v>
      </c>
      <c r="M72" s="76"/>
    </row>
    <row r="73" spans="1:13" ht="13.5">
      <c r="A73" s="116" t="s">
        <v>114</v>
      </c>
      <c r="B73" s="103">
        <f t="shared" si="0"/>
        <v>51</v>
      </c>
      <c r="C73" s="112" t="s">
        <v>31</v>
      </c>
      <c r="D73" s="112" t="s">
        <v>53</v>
      </c>
      <c r="E73" s="112" t="s">
        <v>132</v>
      </c>
      <c r="F73" s="112" t="s">
        <v>84</v>
      </c>
      <c r="G73" s="113">
        <v>290</v>
      </c>
      <c r="H73" s="147"/>
      <c r="I73" s="114">
        <v>700</v>
      </c>
      <c r="J73" s="113"/>
      <c r="K73" s="228">
        <f>'2018'!N277</f>
        <v>700</v>
      </c>
      <c r="L73" s="229">
        <f>'2019'!N277</f>
        <v>700</v>
      </c>
      <c r="M73" s="76"/>
    </row>
    <row r="74" spans="1:13" ht="13.5">
      <c r="A74" s="116" t="s">
        <v>115</v>
      </c>
      <c r="B74" s="103">
        <f t="shared" si="0"/>
        <v>52</v>
      </c>
      <c r="C74" s="112" t="s">
        <v>31</v>
      </c>
      <c r="D74" s="112" t="s">
        <v>53</v>
      </c>
      <c r="E74" s="112" t="s">
        <v>132</v>
      </c>
      <c r="F74" s="112" t="s">
        <v>110</v>
      </c>
      <c r="G74" s="113">
        <v>290</v>
      </c>
      <c r="H74" s="147"/>
      <c r="I74" s="114">
        <v>2000</v>
      </c>
      <c r="J74" s="113"/>
      <c r="K74" s="228">
        <f>'2018'!N278</f>
        <v>2000</v>
      </c>
      <c r="L74" s="229">
        <f>'2019'!N278</f>
        <v>2000</v>
      </c>
      <c r="M74" s="76"/>
    </row>
    <row r="75" spans="1:12" ht="13.5">
      <c r="A75" s="127" t="s">
        <v>121</v>
      </c>
      <c r="B75" s="103">
        <f t="shared" si="0"/>
        <v>53</v>
      </c>
      <c r="C75" s="128" t="s">
        <v>31</v>
      </c>
      <c r="D75" s="128" t="s">
        <v>53</v>
      </c>
      <c r="E75" s="128" t="s">
        <v>133</v>
      </c>
      <c r="F75" s="128"/>
      <c r="G75" s="139"/>
      <c r="H75" s="139"/>
      <c r="I75" s="82"/>
      <c r="J75" s="139"/>
      <c r="K75" s="113"/>
      <c r="L75" s="226"/>
    </row>
    <row r="76" spans="1:12" ht="13.5">
      <c r="A76" s="107" t="s">
        <v>40</v>
      </c>
      <c r="B76" s="103">
        <f t="shared" si="0"/>
        <v>54</v>
      </c>
      <c r="C76" s="128" t="s">
        <v>31</v>
      </c>
      <c r="D76" s="128" t="s">
        <v>53</v>
      </c>
      <c r="E76" s="128" t="s">
        <v>133</v>
      </c>
      <c r="F76" s="128" t="s">
        <v>75</v>
      </c>
      <c r="G76" s="139">
        <v>220</v>
      </c>
      <c r="H76" s="139"/>
      <c r="I76" s="82">
        <v>0</v>
      </c>
      <c r="J76" s="82"/>
      <c r="K76" s="82">
        <f>K77+K78+K79+K80+K81</f>
        <v>0</v>
      </c>
      <c r="L76" s="82">
        <f>L77+L78+L79+L80+L81</f>
        <v>0</v>
      </c>
    </row>
    <row r="77" spans="1:13" ht="13.5">
      <c r="A77" s="116" t="s">
        <v>42</v>
      </c>
      <c r="B77" s="103">
        <f t="shared" si="0"/>
        <v>55</v>
      </c>
      <c r="C77" s="112" t="s">
        <v>31</v>
      </c>
      <c r="D77" s="112" t="s">
        <v>53</v>
      </c>
      <c r="E77" s="112" t="s">
        <v>133</v>
      </c>
      <c r="F77" s="112" t="s">
        <v>77</v>
      </c>
      <c r="G77" s="113">
        <v>223</v>
      </c>
      <c r="H77" s="141" t="s">
        <v>50</v>
      </c>
      <c r="I77" s="114"/>
      <c r="J77" s="113"/>
      <c r="K77" s="113"/>
      <c r="L77" s="226"/>
      <c r="M77" s="76"/>
    </row>
    <row r="78" spans="1:12" ht="13.5">
      <c r="A78" s="116" t="s">
        <v>42</v>
      </c>
      <c r="B78" s="103">
        <f t="shared" si="0"/>
        <v>56</v>
      </c>
      <c r="C78" s="112" t="s">
        <v>31</v>
      </c>
      <c r="D78" s="112" t="s">
        <v>53</v>
      </c>
      <c r="E78" s="112" t="s">
        <v>133</v>
      </c>
      <c r="F78" s="112" t="s">
        <v>77</v>
      </c>
      <c r="G78" s="113">
        <v>223</v>
      </c>
      <c r="H78" s="141" t="s">
        <v>51</v>
      </c>
      <c r="I78" s="114"/>
      <c r="J78" s="113"/>
      <c r="K78" s="113"/>
      <c r="L78" s="226"/>
    </row>
    <row r="79" spans="1:12" ht="13.5">
      <c r="A79" s="111" t="s">
        <v>44</v>
      </c>
      <c r="B79" s="103">
        <f t="shared" si="0"/>
        <v>57</v>
      </c>
      <c r="C79" s="112" t="s">
        <v>31</v>
      </c>
      <c r="D79" s="112" t="s">
        <v>53</v>
      </c>
      <c r="E79" s="112" t="s">
        <v>133</v>
      </c>
      <c r="F79" s="112" t="s">
        <v>77</v>
      </c>
      <c r="G79" s="113">
        <v>225</v>
      </c>
      <c r="H79" s="141"/>
      <c r="I79" s="114"/>
      <c r="J79" s="113"/>
      <c r="K79" s="113"/>
      <c r="L79" s="226"/>
    </row>
    <row r="80" spans="1:13" ht="13.5">
      <c r="A80" s="111" t="s">
        <v>45</v>
      </c>
      <c r="B80" s="103">
        <f t="shared" si="0"/>
        <v>58</v>
      </c>
      <c r="C80" s="112" t="s">
        <v>31</v>
      </c>
      <c r="D80" s="112" t="s">
        <v>53</v>
      </c>
      <c r="E80" s="112" t="s">
        <v>133</v>
      </c>
      <c r="F80" s="112" t="s">
        <v>77</v>
      </c>
      <c r="G80" s="113">
        <v>226</v>
      </c>
      <c r="H80" s="141"/>
      <c r="I80" s="114"/>
      <c r="J80" s="113"/>
      <c r="K80" s="113"/>
      <c r="L80" s="226"/>
      <c r="M80" s="76"/>
    </row>
    <row r="81" spans="1:13" ht="14.25" thickBot="1">
      <c r="A81" s="117" t="s">
        <v>48</v>
      </c>
      <c r="B81" s="118">
        <f t="shared" si="0"/>
        <v>59</v>
      </c>
      <c r="C81" s="119" t="s">
        <v>31</v>
      </c>
      <c r="D81" s="119" t="s">
        <v>53</v>
      </c>
      <c r="E81" s="119" t="s">
        <v>133</v>
      </c>
      <c r="F81" s="119" t="s">
        <v>77</v>
      </c>
      <c r="G81" s="120">
        <v>340</v>
      </c>
      <c r="H81" s="120"/>
      <c r="I81" s="121"/>
      <c r="J81" s="120"/>
      <c r="K81" s="120"/>
      <c r="L81" s="227"/>
      <c r="M81" s="76"/>
    </row>
    <row r="82" spans="1:12" ht="18" customHeight="1">
      <c r="A82" s="148" t="s">
        <v>166</v>
      </c>
      <c r="B82" s="135">
        <f t="shared" si="0"/>
        <v>60</v>
      </c>
      <c r="C82" s="149" t="s">
        <v>31</v>
      </c>
      <c r="D82" s="149" t="s">
        <v>31</v>
      </c>
      <c r="E82" s="149"/>
      <c r="F82" s="149"/>
      <c r="G82" s="150"/>
      <c r="H82" s="151"/>
      <c r="I82" s="152">
        <f>I84+I87</f>
        <v>4590</v>
      </c>
      <c r="J82" s="152"/>
      <c r="K82" s="152">
        <f>K84+K87</f>
        <v>4590</v>
      </c>
      <c r="L82" s="152">
        <f>L84+L87</f>
        <v>4590</v>
      </c>
    </row>
    <row r="83" spans="1:12" ht="26.25">
      <c r="A83" s="153" t="s">
        <v>167</v>
      </c>
      <c r="B83" s="103">
        <f t="shared" si="0"/>
        <v>61</v>
      </c>
      <c r="C83" s="128" t="s">
        <v>31</v>
      </c>
      <c r="D83" s="128" t="s">
        <v>31</v>
      </c>
      <c r="E83" s="128" t="s">
        <v>168</v>
      </c>
      <c r="F83" s="128"/>
      <c r="G83" s="139"/>
      <c r="H83" s="82"/>
      <c r="I83" s="82">
        <v>4590</v>
      </c>
      <c r="J83" s="82"/>
      <c r="K83" s="82">
        <f>K84+K87</f>
        <v>4590</v>
      </c>
      <c r="L83" s="82">
        <f>L84+L87</f>
        <v>4590</v>
      </c>
    </row>
    <row r="84" spans="1:12" ht="26.25">
      <c r="A84" s="153" t="s">
        <v>169</v>
      </c>
      <c r="B84" s="103">
        <f t="shared" si="0"/>
        <v>62</v>
      </c>
      <c r="C84" s="128" t="s">
        <v>31</v>
      </c>
      <c r="D84" s="128" t="s">
        <v>31</v>
      </c>
      <c r="E84" s="128" t="s">
        <v>134</v>
      </c>
      <c r="F84" s="128"/>
      <c r="G84" s="139"/>
      <c r="H84" s="154"/>
      <c r="I84" s="82">
        <v>4590</v>
      </c>
      <c r="J84" s="82"/>
      <c r="K84" s="82">
        <f>K85+K86</f>
        <v>4590</v>
      </c>
      <c r="L84" s="82">
        <f>L85+L86</f>
        <v>4590</v>
      </c>
    </row>
    <row r="85" spans="1:12" ht="13.5">
      <c r="A85" s="143" t="s">
        <v>46</v>
      </c>
      <c r="B85" s="103">
        <f t="shared" si="0"/>
        <v>63</v>
      </c>
      <c r="C85" s="108" t="s">
        <v>31</v>
      </c>
      <c r="D85" s="108" t="s">
        <v>31</v>
      </c>
      <c r="E85" s="108" t="s">
        <v>134</v>
      </c>
      <c r="F85" s="108" t="s">
        <v>75</v>
      </c>
      <c r="G85" s="109">
        <v>300</v>
      </c>
      <c r="H85" s="109"/>
      <c r="I85" s="110"/>
      <c r="J85" s="109"/>
      <c r="K85" s="113"/>
      <c r="L85" s="113"/>
    </row>
    <row r="86" spans="1:13" ht="13.5">
      <c r="A86" s="85" t="s">
        <v>48</v>
      </c>
      <c r="B86" s="103">
        <f t="shared" si="0"/>
        <v>64</v>
      </c>
      <c r="C86" s="112" t="s">
        <v>31</v>
      </c>
      <c r="D86" s="112" t="s">
        <v>31</v>
      </c>
      <c r="E86" s="112" t="s">
        <v>134</v>
      </c>
      <c r="F86" s="112" t="s">
        <v>77</v>
      </c>
      <c r="G86" s="113">
        <v>340</v>
      </c>
      <c r="H86" s="113"/>
      <c r="I86" s="114">
        <v>4590</v>
      </c>
      <c r="J86" s="113"/>
      <c r="K86" s="228">
        <f>'2018'!Q359</f>
        <v>4590</v>
      </c>
      <c r="L86" s="114">
        <f>'2019'!Q358</f>
        <v>4590</v>
      </c>
      <c r="M86" s="76"/>
    </row>
    <row r="87" spans="1:12" ht="39">
      <c r="A87" s="153" t="s">
        <v>170</v>
      </c>
      <c r="B87" s="103">
        <f t="shared" si="0"/>
        <v>65</v>
      </c>
      <c r="C87" s="128" t="s">
        <v>31</v>
      </c>
      <c r="D87" s="128" t="s">
        <v>31</v>
      </c>
      <c r="E87" s="128" t="s">
        <v>135</v>
      </c>
      <c r="F87" s="128"/>
      <c r="G87" s="139"/>
      <c r="H87" s="139"/>
      <c r="I87" s="82">
        <v>0</v>
      </c>
      <c r="J87" s="82"/>
      <c r="K87" s="82">
        <f>K88+K89</f>
        <v>0</v>
      </c>
      <c r="L87" s="82">
        <f>L88+L89</f>
        <v>0</v>
      </c>
    </row>
    <row r="88" spans="1:12" ht="13.5">
      <c r="A88" s="143" t="s">
        <v>46</v>
      </c>
      <c r="B88" s="103">
        <f t="shared" si="0"/>
        <v>66</v>
      </c>
      <c r="C88" s="108" t="s">
        <v>31</v>
      </c>
      <c r="D88" s="108" t="s">
        <v>31</v>
      </c>
      <c r="E88" s="108" t="s">
        <v>135</v>
      </c>
      <c r="F88" s="108" t="s">
        <v>75</v>
      </c>
      <c r="G88" s="109">
        <v>300</v>
      </c>
      <c r="H88" s="109"/>
      <c r="I88" s="110"/>
      <c r="J88" s="109"/>
      <c r="K88" s="113"/>
      <c r="L88" s="113"/>
    </row>
    <row r="89" spans="1:13" ht="13.5">
      <c r="A89" s="85" t="s">
        <v>48</v>
      </c>
      <c r="B89" s="103">
        <f>B88+1</f>
        <v>67</v>
      </c>
      <c r="C89" s="112" t="s">
        <v>31</v>
      </c>
      <c r="D89" s="112" t="s">
        <v>31</v>
      </c>
      <c r="E89" s="112" t="s">
        <v>135</v>
      </c>
      <c r="F89" s="112" t="s">
        <v>77</v>
      </c>
      <c r="G89" s="113">
        <v>340</v>
      </c>
      <c r="H89" s="113"/>
      <c r="I89" s="114"/>
      <c r="J89" s="113"/>
      <c r="K89" s="113"/>
      <c r="L89" s="113"/>
      <c r="M89" s="76"/>
    </row>
    <row r="90" spans="1:12" ht="12.75">
      <c r="A90" s="5" t="s">
        <v>58</v>
      </c>
      <c r="B90" s="113"/>
      <c r="C90" s="113"/>
      <c r="D90" s="113"/>
      <c r="E90" s="113"/>
      <c r="F90" s="113"/>
      <c r="G90" s="113"/>
      <c r="H90" s="113"/>
      <c r="I90" s="159">
        <f>I23</f>
        <v>939350.98</v>
      </c>
      <c r="J90" s="159"/>
      <c r="K90" s="159">
        <f>K23</f>
        <v>917556.6799999999</v>
      </c>
      <c r="L90" s="159">
        <f>L23</f>
        <v>872836.6799999999</v>
      </c>
    </row>
    <row r="91" spans="1:10" ht="12.75">
      <c r="A91" s="7"/>
      <c r="B91" s="68"/>
      <c r="C91" s="155"/>
      <c r="D91" s="155"/>
      <c r="E91" s="155"/>
      <c r="F91" s="155"/>
      <c r="G91" s="68"/>
      <c r="H91" s="68"/>
      <c r="I91" s="73"/>
      <c r="J91" s="156"/>
    </row>
    <row r="92" spans="1:10" ht="12.75">
      <c r="A92" s="63"/>
      <c r="B92" s="63"/>
      <c r="C92" s="63"/>
      <c r="D92" s="63"/>
      <c r="E92" s="63"/>
      <c r="F92" s="63"/>
      <c r="G92" s="63"/>
      <c r="H92" s="63"/>
      <c r="I92" s="69"/>
      <c r="J92" s="63"/>
    </row>
    <row r="93" spans="1:15" ht="12.75">
      <c r="A93" s="63" t="s">
        <v>97</v>
      </c>
      <c r="B93" s="63"/>
      <c r="C93" s="63"/>
      <c r="D93" s="63"/>
      <c r="E93" s="63"/>
      <c r="F93" s="63" t="s">
        <v>60</v>
      </c>
      <c r="G93" s="63"/>
      <c r="H93" s="63"/>
      <c r="I93" s="69"/>
      <c r="J93" s="63"/>
      <c r="O93" s="66"/>
    </row>
    <row r="94" spans="1:10" ht="12.75">
      <c r="A94" s="63"/>
      <c r="B94" s="63"/>
      <c r="C94" s="63"/>
      <c r="D94" s="63"/>
      <c r="E94" s="63"/>
      <c r="F94" s="63"/>
      <c r="G94" s="63"/>
      <c r="H94" s="63"/>
      <c r="I94" s="69"/>
      <c r="J94" s="63"/>
    </row>
    <row r="95" spans="1:10" ht="12.75">
      <c r="A95" s="63" t="s">
        <v>98</v>
      </c>
      <c r="B95" s="63"/>
      <c r="C95" s="63"/>
      <c r="D95" s="63"/>
      <c r="E95" s="63"/>
      <c r="F95" s="63" t="s">
        <v>140</v>
      </c>
      <c r="G95" s="63"/>
      <c r="H95" s="63"/>
      <c r="I95" s="69" t="s">
        <v>61</v>
      </c>
      <c r="J95" s="63"/>
    </row>
  </sheetData>
  <sheetProtection/>
  <mergeCells count="27">
    <mergeCell ref="K20:K21"/>
    <mergeCell ref="J11:J12"/>
    <mergeCell ref="H10:I10"/>
    <mergeCell ref="B13:G13"/>
    <mergeCell ref="A2:A3"/>
    <mergeCell ref="F2:J3"/>
    <mergeCell ref="H7:I7"/>
    <mergeCell ref="H8:I9"/>
    <mergeCell ref="J8:J9"/>
    <mergeCell ref="J13:J14"/>
    <mergeCell ref="A9:G9"/>
    <mergeCell ref="A10:G10"/>
    <mergeCell ref="B15:G15"/>
    <mergeCell ref="H15:I15"/>
    <mergeCell ref="B11:G11"/>
    <mergeCell ref="L20:L21"/>
    <mergeCell ref="J17:J18"/>
    <mergeCell ref="B17:G17"/>
    <mergeCell ref="H17:I18"/>
    <mergeCell ref="H19:I19"/>
    <mergeCell ref="H11:I11"/>
    <mergeCell ref="A20:A21"/>
    <mergeCell ref="B20:B21"/>
    <mergeCell ref="C20:H20"/>
    <mergeCell ref="I20:J20"/>
    <mergeCell ref="H16:I16"/>
    <mergeCell ref="H13:I13"/>
  </mergeCells>
  <printOptions/>
  <pageMargins left="0.3937007874015748" right="0" top="0.3937007874015748" bottom="0" header="0" footer="0"/>
  <pageSetup horizontalDpi="300" verticalDpi="300" orientation="portrait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B1:U368"/>
  <sheetViews>
    <sheetView showGridLines="0" zoomScalePageLayoutView="0" workbookViewId="0" topLeftCell="B4">
      <selection activeCell="U98" sqref="U98"/>
    </sheetView>
  </sheetViews>
  <sheetFormatPr defaultColWidth="9.00390625" defaultRowHeight="12.75" outlineLevelRow="1"/>
  <cols>
    <col min="1" max="1" width="3.25390625" style="0" hidden="1" customWidth="1"/>
    <col min="2" max="2" width="4.75390625" style="263" customWidth="1"/>
    <col min="3" max="6" width="4.75390625" style="6" customWidth="1"/>
    <col min="7" max="7" width="11.125" style="6" customWidth="1"/>
    <col min="8" max="8" width="4.75390625" style="6" customWidth="1"/>
    <col min="9" max="9" width="3.375" style="6" customWidth="1"/>
    <col min="10" max="10" width="5.375" style="6" customWidth="1"/>
    <col min="11" max="11" width="4.75390625" style="6" customWidth="1"/>
    <col min="12" max="12" width="4.625" style="6" customWidth="1"/>
    <col min="13" max="13" width="6.125" style="6" customWidth="1"/>
    <col min="14" max="18" width="4.75390625" style="6" customWidth="1"/>
    <col min="19" max="19" width="9.625" style="6" customWidth="1"/>
    <col min="20" max="20" width="4.75390625" style="0" customWidth="1"/>
    <col min="21" max="21" width="19.625" style="0" customWidth="1"/>
    <col min="22" max="22" width="10.875" style="0" customWidth="1"/>
  </cols>
  <sheetData>
    <row r="1" spans="2:21" ht="12.75">
      <c r="B1" s="62"/>
      <c r="M1" s="62" t="s">
        <v>120</v>
      </c>
      <c r="N1" s="62"/>
      <c r="O1" s="62"/>
      <c r="P1" s="62"/>
      <c r="Q1" s="62"/>
      <c r="R1" s="79"/>
      <c r="S1" s="79"/>
      <c r="U1" s="1"/>
    </row>
    <row r="2" spans="2:21" ht="12.75" customHeight="1">
      <c r="B2" s="62"/>
      <c r="M2" s="310" t="s">
        <v>197</v>
      </c>
      <c r="N2" s="310"/>
      <c r="O2" s="310"/>
      <c r="P2" s="310"/>
      <c r="Q2" s="310"/>
      <c r="R2" s="310"/>
      <c r="S2" s="310"/>
      <c r="U2" s="1"/>
    </row>
    <row r="3" spans="2:19" ht="12.75" customHeight="1">
      <c r="B3" s="310"/>
      <c r="C3" s="310"/>
      <c r="D3" s="310"/>
      <c r="E3" s="310"/>
      <c r="F3" s="310"/>
      <c r="G3" s="310"/>
      <c r="M3" s="310"/>
      <c r="N3" s="310"/>
      <c r="O3" s="310"/>
      <c r="P3" s="310"/>
      <c r="Q3" s="310"/>
      <c r="R3" s="310"/>
      <c r="S3" s="310"/>
    </row>
    <row r="4" spans="2:19" ht="12.75">
      <c r="B4" s="62"/>
      <c r="M4" s="62" t="s">
        <v>198</v>
      </c>
      <c r="N4" s="62"/>
      <c r="O4" s="62"/>
      <c r="P4" s="62"/>
      <c r="Q4" s="62"/>
      <c r="R4" s="79"/>
      <c r="S4" s="79"/>
    </row>
    <row r="5" spans="2:17" ht="12.75" customHeight="1">
      <c r="B5" s="62"/>
      <c r="M5" s="62" t="s">
        <v>66</v>
      </c>
      <c r="N5" s="62"/>
      <c r="O5" s="62"/>
      <c r="P5" s="62"/>
      <c r="Q5" s="62"/>
    </row>
    <row r="6" spans="6:13" ht="12.75">
      <c r="F6" s="345" t="s">
        <v>24</v>
      </c>
      <c r="G6" s="345"/>
      <c r="H6" s="345"/>
      <c r="I6" s="345"/>
      <c r="J6" s="345"/>
      <c r="K6" s="345"/>
      <c r="L6" s="345"/>
      <c r="M6" s="345"/>
    </row>
    <row r="7" spans="6:13" ht="12.75">
      <c r="F7" s="345" t="s">
        <v>239</v>
      </c>
      <c r="G7" s="345"/>
      <c r="H7" s="345"/>
      <c r="I7" s="345"/>
      <c r="J7" s="345"/>
      <c r="K7" s="345"/>
      <c r="L7" s="345"/>
      <c r="M7" s="345"/>
    </row>
    <row r="8" spans="6:13" ht="13.5" customHeight="1">
      <c r="F8" s="346" t="s">
        <v>196</v>
      </c>
      <c r="G8" s="346"/>
      <c r="H8" s="346"/>
      <c r="I8" s="346"/>
      <c r="J8" s="346"/>
      <c r="K8" s="346"/>
      <c r="L8" s="346"/>
      <c r="M8" s="346"/>
    </row>
    <row r="9" ht="19.5" customHeight="1"/>
    <row r="10" spans="2:19" s="6" customFormat="1" ht="5.25" customHeight="1" hidden="1" outlineLevel="1"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6"/>
      <c r="Q10" s="267"/>
      <c r="R10" s="63"/>
      <c r="S10" s="63"/>
    </row>
    <row r="11" spans="2:19" s="6" customFormat="1" ht="9.75" customHeight="1" hidden="1" outlineLevel="1">
      <c r="B11" s="256"/>
      <c r="C11" s="268"/>
      <c r="D11" s="268"/>
      <c r="E11" s="268"/>
      <c r="F11" s="268"/>
      <c r="G11" s="268"/>
      <c r="H11" s="268"/>
      <c r="I11" s="268"/>
      <c r="J11" s="268"/>
      <c r="K11" s="268"/>
      <c r="L11" s="63"/>
      <c r="M11" s="63"/>
      <c r="N11" s="63"/>
      <c r="O11" s="63"/>
      <c r="P11" s="63"/>
      <c r="Q11" s="63"/>
      <c r="R11" s="63"/>
      <c r="S11" s="63"/>
    </row>
    <row r="12" spans="2:19" s="6" customFormat="1" ht="15.75" customHeight="1" hidden="1" outlineLevel="1">
      <c r="B12" s="317" t="s">
        <v>74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</row>
    <row r="13" spans="2:19" s="6" customFormat="1" ht="15.75" customHeight="1" hidden="1" outlineLevel="1">
      <c r="B13" s="25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2:19" s="6" customFormat="1" ht="35.25" customHeight="1" hidden="1" outlineLevel="1">
      <c r="B14" s="5" t="s">
        <v>25</v>
      </c>
      <c r="C14" s="304" t="s">
        <v>26</v>
      </c>
      <c r="D14" s="304"/>
      <c r="E14" s="304"/>
      <c r="F14" s="304"/>
      <c r="G14" s="304"/>
      <c r="H14" s="304"/>
      <c r="I14" s="304" t="s">
        <v>28</v>
      </c>
      <c r="J14" s="304"/>
      <c r="K14" s="337" t="s">
        <v>171</v>
      </c>
      <c r="L14" s="338"/>
      <c r="M14" s="339"/>
      <c r="N14" s="304" t="s">
        <v>172</v>
      </c>
      <c r="O14" s="304"/>
      <c r="P14" s="304"/>
      <c r="Q14" s="304" t="s">
        <v>37</v>
      </c>
      <c r="R14" s="304"/>
      <c r="S14" s="304"/>
    </row>
    <row r="15" spans="2:19" s="6" customFormat="1" ht="13.5" customHeight="1" hidden="1" outlineLevel="1">
      <c r="B15" s="5">
        <v>1</v>
      </c>
      <c r="C15" s="304">
        <v>2</v>
      </c>
      <c r="D15" s="304"/>
      <c r="E15" s="304"/>
      <c r="F15" s="304"/>
      <c r="G15" s="304"/>
      <c r="H15" s="304"/>
      <c r="I15" s="304">
        <v>3</v>
      </c>
      <c r="J15" s="304"/>
      <c r="K15" s="337">
        <v>4</v>
      </c>
      <c r="L15" s="338"/>
      <c r="M15" s="339"/>
      <c r="N15" s="304">
        <v>5</v>
      </c>
      <c r="O15" s="304"/>
      <c r="P15" s="304"/>
      <c r="Q15" s="304">
        <v>6</v>
      </c>
      <c r="R15" s="304"/>
      <c r="S15" s="304"/>
    </row>
    <row r="16" spans="2:19" s="6" customFormat="1" ht="18" customHeight="1" hidden="1" outlineLevel="1">
      <c r="B16" s="5">
        <v>1</v>
      </c>
      <c r="C16" s="347" t="s">
        <v>191</v>
      </c>
      <c r="D16" s="348"/>
      <c r="E16" s="348"/>
      <c r="F16" s="348"/>
      <c r="G16" s="348"/>
      <c r="H16" s="349"/>
      <c r="I16" s="365" t="s">
        <v>78</v>
      </c>
      <c r="J16" s="366"/>
      <c r="K16" s="341">
        <f>Q16/N16</f>
        <v>0</v>
      </c>
      <c r="L16" s="342"/>
      <c r="M16" s="343"/>
      <c r="N16" s="341">
        <v>1</v>
      </c>
      <c r="O16" s="342"/>
      <c r="P16" s="343"/>
      <c r="Q16" s="341">
        <v>0</v>
      </c>
      <c r="R16" s="342"/>
      <c r="S16" s="343"/>
    </row>
    <row r="17" spans="2:19" s="6" customFormat="1" ht="13.5" customHeight="1" hidden="1" outlineLevel="1">
      <c r="B17" s="446" t="s">
        <v>57</v>
      </c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8"/>
      <c r="Q17" s="362">
        <f>Q16</f>
        <v>0</v>
      </c>
      <c r="R17" s="363"/>
      <c r="S17" s="364"/>
    </row>
    <row r="18" spans="2:19" s="6" customFormat="1" ht="12.75" hidden="1" outlineLevel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5"/>
      <c r="R18" s="65"/>
      <c r="S18" s="65"/>
    </row>
    <row r="19" spans="2:19" s="6" customFormat="1" ht="12.75" hidden="1" outlineLevel="1">
      <c r="B19" s="317" t="s">
        <v>72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</row>
    <row r="20" spans="2:19" s="6" customFormat="1" ht="12.75" hidden="1" outlineLevel="1">
      <c r="B20" s="256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2:19" s="6" customFormat="1" ht="25.5" hidden="1" outlineLevel="1">
      <c r="B21" s="5" t="s">
        <v>25</v>
      </c>
      <c r="C21" s="304" t="s">
        <v>26</v>
      </c>
      <c r="D21" s="304"/>
      <c r="E21" s="304"/>
      <c r="F21" s="304"/>
      <c r="G21" s="304"/>
      <c r="H21" s="304"/>
      <c r="I21" s="304" t="s">
        <v>28</v>
      </c>
      <c r="J21" s="304"/>
      <c r="K21" s="337" t="s">
        <v>171</v>
      </c>
      <c r="L21" s="338"/>
      <c r="M21" s="339"/>
      <c r="N21" s="304" t="s">
        <v>172</v>
      </c>
      <c r="O21" s="304"/>
      <c r="P21" s="304"/>
      <c r="Q21" s="304" t="s">
        <v>37</v>
      </c>
      <c r="R21" s="304"/>
      <c r="S21" s="304"/>
    </row>
    <row r="22" spans="2:19" s="6" customFormat="1" ht="12.75" hidden="1" outlineLevel="1">
      <c r="B22" s="5">
        <v>1</v>
      </c>
      <c r="C22" s="304">
        <v>2</v>
      </c>
      <c r="D22" s="304"/>
      <c r="E22" s="304"/>
      <c r="F22" s="304"/>
      <c r="G22" s="304"/>
      <c r="H22" s="304"/>
      <c r="I22" s="304">
        <v>3</v>
      </c>
      <c r="J22" s="304"/>
      <c r="K22" s="337">
        <v>4</v>
      </c>
      <c r="L22" s="338"/>
      <c r="M22" s="339"/>
      <c r="N22" s="304">
        <v>5</v>
      </c>
      <c r="O22" s="304"/>
      <c r="P22" s="304"/>
      <c r="Q22" s="304">
        <v>6</v>
      </c>
      <c r="R22" s="304"/>
      <c r="S22" s="304"/>
    </row>
    <row r="23" spans="2:21" s="6" customFormat="1" ht="12.75" hidden="1" outlineLevel="1">
      <c r="B23" s="5">
        <v>1</v>
      </c>
      <c r="C23" s="347" t="s">
        <v>199</v>
      </c>
      <c r="D23" s="348"/>
      <c r="E23" s="348"/>
      <c r="F23" s="348"/>
      <c r="G23" s="348"/>
      <c r="H23" s="349"/>
      <c r="I23" s="365" t="s">
        <v>78</v>
      </c>
      <c r="J23" s="366"/>
      <c r="K23" s="367">
        <v>25.92</v>
      </c>
      <c r="L23" s="368"/>
      <c r="M23" s="369"/>
      <c r="N23" s="355">
        <v>87</v>
      </c>
      <c r="O23" s="356"/>
      <c r="P23" s="357"/>
      <c r="Q23" s="355">
        <v>0</v>
      </c>
      <c r="R23" s="356"/>
      <c r="S23" s="357"/>
      <c r="U23" s="6">
        <f>K23*N23</f>
        <v>2255.04</v>
      </c>
    </row>
    <row r="24" spans="2:19" s="6" customFormat="1" ht="12.75" hidden="1" outlineLevel="1">
      <c r="B24" s="446" t="s">
        <v>57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8"/>
      <c r="Q24" s="362">
        <f>Q23</f>
        <v>0</v>
      </c>
      <c r="R24" s="363"/>
      <c r="S24" s="364"/>
    </row>
    <row r="25" spans="2:19" s="6" customFormat="1" ht="12.75" hidden="1" outlineLevel="1">
      <c r="B25" s="270"/>
      <c r="C25" s="63"/>
      <c r="D25" s="63"/>
      <c r="E25" s="63"/>
      <c r="F25" s="63"/>
      <c r="G25" s="63"/>
      <c r="H25" s="63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 s="6" customFormat="1" ht="12.75" hidden="1" outlineLevel="1">
      <c r="B26" s="271"/>
      <c r="D26" s="272" t="s">
        <v>233</v>
      </c>
      <c r="F26" s="68"/>
      <c r="G26" s="273">
        <f>Q17+Q24</f>
        <v>0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 s="6" customFormat="1" ht="12.75" hidden="1" outlineLevel="1">
      <c r="B27" s="271"/>
      <c r="D27" s="272"/>
      <c r="F27" s="68"/>
      <c r="G27" s="65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 s="6" customFormat="1" ht="12.75" hidden="1" outlineLevel="1">
      <c r="B28" s="270"/>
      <c r="C28" s="63"/>
      <c r="D28" s="63"/>
      <c r="E28" s="63"/>
      <c r="F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2:19" s="6" customFormat="1" ht="12.75" hidden="1" outlineLevel="1">
      <c r="B29" s="62" t="s">
        <v>97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 t="s">
        <v>60</v>
      </c>
      <c r="N29" s="63"/>
      <c r="O29" s="63"/>
      <c r="P29" s="63"/>
      <c r="Q29" s="63"/>
      <c r="R29" s="63"/>
      <c r="S29" s="63"/>
    </row>
    <row r="30" spans="2:19" s="6" customFormat="1" ht="12.75" hidden="1" outlineLevel="1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2:19" s="6" customFormat="1" ht="12.75" hidden="1" outlineLevel="1">
      <c r="B31" s="62" t="s">
        <v>98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 t="s">
        <v>140</v>
      </c>
      <c r="N31" s="63"/>
      <c r="O31" s="63"/>
      <c r="P31" s="274" t="s">
        <v>61</v>
      </c>
      <c r="Q31" s="63"/>
      <c r="S31" s="63"/>
    </row>
    <row r="32" spans="2:8" s="6" customFormat="1" ht="12.75" hidden="1" outlineLevel="1">
      <c r="B32" s="263"/>
      <c r="D32" s="63"/>
      <c r="E32" s="63"/>
      <c r="F32" s="63"/>
      <c r="G32" s="63"/>
      <c r="H32" s="63"/>
    </row>
    <row r="33" spans="2:19" s="6" customFormat="1" ht="12.75" hidden="1" outlineLevel="1">
      <c r="B33" s="62"/>
      <c r="M33" s="62" t="s">
        <v>120</v>
      </c>
      <c r="N33" s="62"/>
      <c r="O33" s="62"/>
      <c r="P33" s="62"/>
      <c r="Q33" s="62"/>
      <c r="R33" s="79"/>
      <c r="S33" s="79"/>
    </row>
    <row r="34" spans="2:19" s="6" customFormat="1" ht="12.75" hidden="1" outlineLevel="1">
      <c r="B34" s="310"/>
      <c r="C34" s="310"/>
      <c r="D34" s="310"/>
      <c r="E34" s="310"/>
      <c r="F34" s="310"/>
      <c r="G34" s="310"/>
      <c r="M34" s="310" t="s">
        <v>197</v>
      </c>
      <c r="N34" s="310"/>
      <c r="O34" s="310"/>
      <c r="P34" s="310"/>
      <c r="Q34" s="310"/>
      <c r="R34" s="310"/>
      <c r="S34" s="310"/>
    </row>
    <row r="35" spans="2:19" s="6" customFormat="1" ht="12.75" hidden="1" outlineLevel="1">
      <c r="B35" s="310"/>
      <c r="C35" s="310"/>
      <c r="D35" s="310"/>
      <c r="E35" s="310"/>
      <c r="F35" s="310"/>
      <c r="G35" s="310"/>
      <c r="M35" s="310"/>
      <c r="N35" s="310"/>
      <c r="O35" s="310"/>
      <c r="P35" s="310"/>
      <c r="Q35" s="310"/>
      <c r="R35" s="310"/>
      <c r="S35" s="310"/>
    </row>
    <row r="36" spans="2:19" s="6" customFormat="1" ht="12.75" hidden="1" outlineLevel="1">
      <c r="B36" s="62"/>
      <c r="M36" s="62" t="s">
        <v>198</v>
      </c>
      <c r="N36" s="62"/>
      <c r="O36" s="62"/>
      <c r="P36" s="62"/>
      <c r="Q36" s="62"/>
      <c r="R36" s="79"/>
      <c r="S36" s="79"/>
    </row>
    <row r="37" spans="2:17" s="6" customFormat="1" ht="12.75" hidden="1" outlineLevel="1">
      <c r="B37" s="62"/>
      <c r="M37" s="62" t="s">
        <v>66</v>
      </c>
      <c r="N37" s="62"/>
      <c r="O37" s="62"/>
      <c r="P37" s="62"/>
      <c r="Q37" s="62"/>
    </row>
    <row r="38" s="6" customFormat="1" ht="12.75" hidden="1" outlineLevel="1"/>
    <row r="39" spans="7:14" s="6" customFormat="1" ht="12.75" hidden="1" outlineLevel="1">
      <c r="G39" s="345" t="s">
        <v>24</v>
      </c>
      <c r="H39" s="345"/>
      <c r="I39" s="345"/>
      <c r="J39" s="345"/>
      <c r="K39" s="345"/>
      <c r="L39" s="345"/>
      <c r="M39" s="345"/>
      <c r="N39" s="345"/>
    </row>
    <row r="40" spans="7:14" s="6" customFormat="1" ht="12.75" hidden="1" outlineLevel="1">
      <c r="G40" s="345" t="s">
        <v>240</v>
      </c>
      <c r="H40" s="345"/>
      <c r="I40" s="345"/>
      <c r="J40" s="345"/>
      <c r="K40" s="345"/>
      <c r="L40" s="345"/>
      <c r="M40" s="345"/>
      <c r="N40" s="345"/>
    </row>
    <row r="41" spans="6:14" s="6" customFormat="1" ht="12.75" hidden="1" outlineLevel="1">
      <c r="F41" s="275"/>
      <c r="G41" s="346" t="s">
        <v>196</v>
      </c>
      <c r="H41" s="346"/>
      <c r="I41" s="346"/>
      <c r="J41" s="346"/>
      <c r="K41" s="346"/>
      <c r="L41" s="346"/>
      <c r="M41" s="346"/>
      <c r="N41" s="346"/>
    </row>
    <row r="42" s="6" customFormat="1" ht="12.75" hidden="1" outlineLevel="1"/>
    <row r="43" spans="2:19" s="6" customFormat="1" ht="12.75" hidden="1" outlineLevel="1">
      <c r="B43" s="276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8"/>
      <c r="Q43" s="279"/>
      <c r="R43" s="279"/>
      <c r="S43" s="279"/>
    </row>
    <row r="44" spans="2:19" s="6" customFormat="1" ht="12.75" hidden="1" outlineLevel="1">
      <c r="B44" s="317" t="s">
        <v>74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</row>
    <row r="45" spans="2:19" s="6" customFormat="1" ht="12.75" hidden="1" outlineLevel="1">
      <c r="B45" s="256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 t="s">
        <v>30</v>
      </c>
      <c r="S45" s="63"/>
    </row>
    <row r="46" spans="2:19" s="6" customFormat="1" ht="25.5" hidden="1" outlineLevel="1">
      <c r="B46" s="5" t="s">
        <v>25</v>
      </c>
      <c r="C46" s="304" t="s">
        <v>26</v>
      </c>
      <c r="D46" s="304"/>
      <c r="E46" s="304"/>
      <c r="F46" s="304"/>
      <c r="G46" s="304"/>
      <c r="H46" s="304"/>
      <c r="I46" s="304"/>
      <c r="J46" s="304" t="s">
        <v>28</v>
      </c>
      <c r="K46" s="304"/>
      <c r="L46" s="337" t="s">
        <v>124</v>
      </c>
      <c r="M46" s="338"/>
      <c r="N46" s="338"/>
      <c r="O46" s="338"/>
      <c r="P46" s="338"/>
      <c r="Q46" s="338"/>
      <c r="R46" s="338"/>
      <c r="S46" s="339"/>
    </row>
    <row r="47" spans="2:19" s="6" customFormat="1" ht="12.75" hidden="1" outlineLevel="1">
      <c r="B47" s="5">
        <v>1</v>
      </c>
      <c r="C47" s="304">
        <v>2</v>
      </c>
      <c r="D47" s="304"/>
      <c r="E47" s="304"/>
      <c r="F47" s="304"/>
      <c r="G47" s="304"/>
      <c r="H47" s="304"/>
      <c r="I47" s="304"/>
      <c r="J47" s="304">
        <v>3</v>
      </c>
      <c r="K47" s="304"/>
      <c r="L47" s="337">
        <v>4</v>
      </c>
      <c r="M47" s="338"/>
      <c r="N47" s="338"/>
      <c r="O47" s="338"/>
      <c r="P47" s="338"/>
      <c r="Q47" s="338"/>
      <c r="R47" s="338"/>
      <c r="S47" s="339"/>
    </row>
    <row r="48" spans="2:19" s="6" customFormat="1" ht="12.75" hidden="1" outlineLevel="1">
      <c r="B48" s="5">
        <v>1</v>
      </c>
      <c r="C48" s="347" t="s">
        <v>136</v>
      </c>
      <c r="D48" s="348"/>
      <c r="E48" s="348"/>
      <c r="F48" s="348"/>
      <c r="G48" s="348"/>
      <c r="H48" s="348"/>
      <c r="I48" s="349"/>
      <c r="J48" s="391" t="s">
        <v>31</v>
      </c>
      <c r="K48" s="391"/>
      <c r="L48" s="350">
        <v>0</v>
      </c>
      <c r="M48" s="392"/>
      <c r="N48" s="392"/>
      <c r="O48" s="392"/>
      <c r="P48" s="392"/>
      <c r="Q48" s="392"/>
      <c r="R48" s="392"/>
      <c r="S48" s="351"/>
    </row>
    <row r="49" spans="2:19" s="6" customFormat="1" ht="12.75" hidden="1" outlineLevel="1">
      <c r="B49" s="5"/>
      <c r="C49" s="390" t="s">
        <v>57</v>
      </c>
      <c r="D49" s="390"/>
      <c r="E49" s="390"/>
      <c r="F49" s="390"/>
      <c r="G49" s="390"/>
      <c r="H49" s="390"/>
      <c r="I49" s="390"/>
      <c r="J49" s="331"/>
      <c r="K49" s="332"/>
      <c r="L49" s="444">
        <f>L48</f>
        <v>0</v>
      </c>
      <c r="M49" s="444"/>
      <c r="N49" s="444"/>
      <c r="O49" s="444"/>
      <c r="P49" s="444"/>
      <c r="Q49" s="444"/>
      <c r="R49" s="444"/>
      <c r="S49" s="445"/>
    </row>
    <row r="50" spans="2:19" s="6" customFormat="1" ht="12.75" hidden="1" outlineLevel="1"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6"/>
      <c r="Q50" s="267"/>
      <c r="R50" s="63"/>
      <c r="S50" s="63"/>
    </row>
    <row r="51" spans="2:19" s="6" customFormat="1" ht="12.75" hidden="1" outlineLevel="1">
      <c r="B51" s="317" t="s">
        <v>72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</row>
    <row r="52" spans="2:19" s="6" customFormat="1" ht="12.75" hidden="1" outlineLevel="1"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63" t="s">
        <v>30</v>
      </c>
      <c r="S52" s="269"/>
    </row>
    <row r="53" spans="2:19" s="6" customFormat="1" ht="25.5" hidden="1" outlineLevel="1">
      <c r="B53" s="5" t="s">
        <v>25</v>
      </c>
      <c r="C53" s="304" t="s">
        <v>26</v>
      </c>
      <c r="D53" s="304"/>
      <c r="E53" s="304"/>
      <c r="F53" s="304"/>
      <c r="G53" s="304"/>
      <c r="H53" s="304"/>
      <c r="I53" s="304" t="s">
        <v>28</v>
      </c>
      <c r="J53" s="304"/>
      <c r="K53" s="337" t="s">
        <v>171</v>
      </c>
      <c r="L53" s="338"/>
      <c r="M53" s="339"/>
      <c r="N53" s="304" t="s">
        <v>172</v>
      </c>
      <c r="O53" s="304"/>
      <c r="P53" s="304"/>
      <c r="Q53" s="304" t="s">
        <v>37</v>
      </c>
      <c r="R53" s="304"/>
      <c r="S53" s="304"/>
    </row>
    <row r="54" spans="2:19" s="6" customFormat="1" ht="12.75" hidden="1" outlineLevel="1">
      <c r="B54" s="5">
        <v>1</v>
      </c>
      <c r="C54" s="304">
        <v>2</v>
      </c>
      <c r="D54" s="304"/>
      <c r="E54" s="304"/>
      <c r="F54" s="304"/>
      <c r="G54" s="304"/>
      <c r="H54" s="304"/>
      <c r="I54" s="304">
        <v>3</v>
      </c>
      <c r="J54" s="304"/>
      <c r="K54" s="337">
        <v>4</v>
      </c>
      <c r="L54" s="338"/>
      <c r="M54" s="339"/>
      <c r="N54" s="304">
        <v>5</v>
      </c>
      <c r="O54" s="304"/>
      <c r="P54" s="304"/>
      <c r="Q54" s="304">
        <v>6</v>
      </c>
      <c r="R54" s="304"/>
      <c r="S54" s="304"/>
    </row>
    <row r="55" spans="2:19" s="6" customFormat="1" ht="12.75" hidden="1" outlineLevel="1">
      <c r="B55" s="5"/>
      <c r="C55" s="303"/>
      <c r="D55" s="303"/>
      <c r="E55" s="303"/>
      <c r="F55" s="303"/>
      <c r="G55" s="303"/>
      <c r="H55" s="303"/>
      <c r="I55" s="304"/>
      <c r="J55" s="304"/>
      <c r="K55" s="440"/>
      <c r="L55" s="441"/>
      <c r="M55" s="442"/>
      <c r="N55" s="411"/>
      <c r="O55" s="304"/>
      <c r="P55" s="304"/>
      <c r="Q55" s="304">
        <v>0</v>
      </c>
      <c r="R55" s="304"/>
      <c r="S55" s="304"/>
    </row>
    <row r="56" spans="2:19" s="6" customFormat="1" ht="12.75" hidden="1" outlineLevel="1">
      <c r="B56" s="331" t="s">
        <v>57</v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3"/>
      <c r="Q56" s="443">
        <f>SUM(Q55:S55)</f>
        <v>0</v>
      </c>
      <c r="R56" s="443"/>
      <c r="S56" s="443"/>
    </row>
    <row r="57" s="6" customFormat="1" ht="12.75" hidden="1" outlineLevel="1"/>
    <row r="58" s="6" customFormat="1" ht="12.75" hidden="1" outlineLevel="1"/>
    <row r="59" spans="2:19" s="6" customFormat="1" ht="12.75" hidden="1" outlineLevel="1">
      <c r="B59" s="270"/>
      <c r="D59" s="272" t="s">
        <v>233</v>
      </c>
      <c r="F59" s="68"/>
      <c r="G59" s="439">
        <f>L49+Q56</f>
        <v>0</v>
      </c>
      <c r="H59" s="439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 s="6" customFormat="1" ht="12.75" hidden="1" outlineLevel="1">
      <c r="B60" s="271"/>
      <c r="C60" s="68"/>
      <c r="D60" s="68"/>
      <c r="E60" s="68"/>
      <c r="F60" s="68"/>
      <c r="G60" s="65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 s="6" customFormat="1" ht="12.75" hidden="1" outlineLevel="1">
      <c r="B61" s="270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2:19" s="6" customFormat="1" ht="12.75" hidden="1" outlineLevel="1">
      <c r="B62" s="62" t="s">
        <v>97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 t="s">
        <v>60</v>
      </c>
      <c r="N62" s="63"/>
      <c r="O62" s="63"/>
      <c r="P62" s="63"/>
      <c r="Q62" s="63"/>
      <c r="R62" s="63"/>
      <c r="S62" s="63"/>
    </row>
    <row r="63" spans="2:19" s="6" customFormat="1" ht="12.75" hidden="1" outlineLevel="1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2:19" s="6" customFormat="1" ht="12.75" hidden="1" outlineLevel="1">
      <c r="B64" s="62" t="s">
        <v>98</v>
      </c>
      <c r="D64" s="63"/>
      <c r="E64" s="63"/>
      <c r="F64" s="63"/>
      <c r="G64" s="63"/>
      <c r="H64" s="63"/>
      <c r="I64" s="63"/>
      <c r="J64" s="63"/>
      <c r="K64" s="63"/>
      <c r="L64" s="63"/>
      <c r="M64" s="63" t="s">
        <v>140</v>
      </c>
      <c r="N64" s="63"/>
      <c r="O64" s="63"/>
      <c r="P64" s="274" t="s">
        <v>61</v>
      </c>
      <c r="Q64" s="63"/>
      <c r="S64" s="63"/>
    </row>
    <row r="65" s="6" customFormat="1" ht="12.75" hidden="1" outlineLevel="1">
      <c r="B65" s="263"/>
    </row>
    <row r="66" spans="2:19" s="6" customFormat="1" ht="12.75" hidden="1" outlineLevel="1">
      <c r="B66" s="62"/>
      <c r="M66" s="62" t="s">
        <v>120</v>
      </c>
      <c r="N66" s="62"/>
      <c r="O66" s="62"/>
      <c r="P66" s="62"/>
      <c r="Q66" s="62"/>
      <c r="R66" s="79"/>
      <c r="S66" s="79"/>
    </row>
    <row r="67" spans="2:19" s="6" customFormat="1" ht="12.75" hidden="1" outlineLevel="1">
      <c r="B67" s="310"/>
      <c r="C67" s="310"/>
      <c r="D67" s="310"/>
      <c r="E67" s="310"/>
      <c r="F67" s="310"/>
      <c r="G67" s="310"/>
      <c r="M67" s="310" t="s">
        <v>197</v>
      </c>
      <c r="N67" s="310"/>
      <c r="O67" s="310"/>
      <c r="P67" s="310"/>
      <c r="Q67" s="310"/>
      <c r="R67" s="310"/>
      <c r="S67" s="310"/>
    </row>
    <row r="68" spans="2:19" s="6" customFormat="1" ht="12.75" hidden="1" outlineLevel="1">
      <c r="B68" s="310"/>
      <c r="C68" s="310"/>
      <c r="D68" s="310"/>
      <c r="E68" s="310"/>
      <c r="F68" s="310"/>
      <c r="G68" s="310"/>
      <c r="M68" s="310"/>
      <c r="N68" s="310"/>
      <c r="O68" s="310"/>
      <c r="P68" s="310"/>
      <c r="Q68" s="310"/>
      <c r="R68" s="310"/>
      <c r="S68" s="310"/>
    </row>
    <row r="69" spans="2:19" s="6" customFormat="1" ht="12.75" hidden="1" outlineLevel="1">
      <c r="B69" s="62"/>
      <c r="M69" s="62" t="s">
        <v>198</v>
      </c>
      <c r="N69" s="62"/>
      <c r="O69" s="62"/>
      <c r="P69" s="62"/>
      <c r="Q69" s="62"/>
      <c r="R69" s="79"/>
      <c r="S69" s="79"/>
    </row>
    <row r="70" spans="2:17" s="6" customFormat="1" ht="12.75" hidden="1" outlineLevel="1">
      <c r="B70" s="62"/>
      <c r="M70" s="62" t="s">
        <v>66</v>
      </c>
      <c r="N70" s="62"/>
      <c r="O70" s="62"/>
      <c r="P70" s="62"/>
      <c r="Q70" s="62"/>
    </row>
    <row r="71" s="6" customFormat="1" ht="12.75" hidden="1" outlineLevel="1"/>
    <row r="72" spans="7:14" s="6" customFormat="1" ht="12.75" hidden="1" outlineLevel="1">
      <c r="G72" s="345" t="s">
        <v>24</v>
      </c>
      <c r="H72" s="345"/>
      <c r="I72" s="345"/>
      <c r="J72" s="345"/>
      <c r="K72" s="345"/>
      <c r="L72" s="345"/>
      <c r="M72" s="345"/>
      <c r="N72" s="345"/>
    </row>
    <row r="73" spans="6:16" s="6" customFormat="1" ht="12.75" hidden="1" outlineLevel="1">
      <c r="F73" s="345" t="s">
        <v>241</v>
      </c>
      <c r="G73" s="345"/>
      <c r="H73" s="345"/>
      <c r="I73" s="345"/>
      <c r="J73" s="345"/>
      <c r="K73" s="345"/>
      <c r="L73" s="345"/>
      <c r="M73" s="345"/>
      <c r="N73" s="345"/>
      <c r="O73" s="345"/>
      <c r="P73" s="345"/>
    </row>
    <row r="74" spans="6:14" s="6" customFormat="1" ht="12.75" hidden="1" outlineLevel="1">
      <c r="F74" s="275"/>
      <c r="G74" s="346" t="s">
        <v>196</v>
      </c>
      <c r="H74" s="346"/>
      <c r="I74" s="346"/>
      <c r="J74" s="346"/>
      <c r="K74" s="346"/>
      <c r="L74" s="346"/>
      <c r="M74" s="346"/>
      <c r="N74" s="346"/>
    </row>
    <row r="75" s="6" customFormat="1" ht="12.75" hidden="1" outlineLevel="1"/>
    <row r="76" spans="2:19" ht="12.75" collapsed="1">
      <c r="B76" s="6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</row>
    <row r="77" spans="2:19" ht="12.75">
      <c r="B77" s="346" t="s">
        <v>101</v>
      </c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</row>
    <row r="78" spans="2:19" ht="25.5" customHeight="1">
      <c r="B78" s="17" t="s">
        <v>25</v>
      </c>
      <c r="C78" s="424" t="s">
        <v>26</v>
      </c>
      <c r="D78" s="425"/>
      <c r="E78" s="425"/>
      <c r="F78" s="425"/>
      <c r="G78" s="425"/>
      <c r="H78" s="425"/>
      <c r="I78" s="426"/>
      <c r="J78" s="424" t="s">
        <v>28</v>
      </c>
      <c r="K78" s="425"/>
      <c r="L78" s="425"/>
      <c r="M78" s="425"/>
      <c r="N78" s="425"/>
      <c r="O78" s="426"/>
      <c r="P78" s="424" t="s">
        <v>27</v>
      </c>
      <c r="Q78" s="425"/>
      <c r="R78" s="425"/>
      <c r="S78" s="426"/>
    </row>
    <row r="79" spans="2:19" ht="12.75">
      <c r="B79" s="37">
        <v>1</v>
      </c>
      <c r="C79" s="424">
        <v>2</v>
      </c>
      <c r="D79" s="425"/>
      <c r="E79" s="425"/>
      <c r="F79" s="425"/>
      <c r="G79" s="425"/>
      <c r="H79" s="425"/>
      <c r="I79" s="426"/>
      <c r="J79" s="424">
        <v>3</v>
      </c>
      <c r="K79" s="425"/>
      <c r="L79" s="425"/>
      <c r="M79" s="425"/>
      <c r="N79" s="425"/>
      <c r="O79" s="426"/>
      <c r="P79" s="424">
        <v>4</v>
      </c>
      <c r="Q79" s="425"/>
      <c r="R79" s="425"/>
      <c r="S79" s="426"/>
    </row>
    <row r="80" spans="2:19" ht="12.75">
      <c r="B80" s="40">
        <v>1</v>
      </c>
      <c r="C80" s="436" t="s">
        <v>255</v>
      </c>
      <c r="D80" s="437"/>
      <c r="E80" s="437"/>
      <c r="F80" s="437"/>
      <c r="G80" s="437"/>
      <c r="H80" s="437"/>
      <c r="I80" s="438"/>
      <c r="J80" s="430" t="s">
        <v>182</v>
      </c>
      <c r="K80" s="431"/>
      <c r="L80" s="431"/>
      <c r="M80" s="431"/>
      <c r="N80" s="431"/>
      <c r="O80" s="432"/>
      <c r="P80" s="433">
        <v>1991645</v>
      </c>
      <c r="Q80" s="434"/>
      <c r="R80" s="434"/>
      <c r="S80" s="435"/>
    </row>
    <row r="81" spans="2:19" ht="12.75">
      <c r="B81" s="40">
        <v>2</v>
      </c>
      <c r="C81" s="436" t="s">
        <v>256</v>
      </c>
      <c r="D81" s="437"/>
      <c r="E81" s="437"/>
      <c r="F81" s="437"/>
      <c r="G81" s="437"/>
      <c r="H81" s="437"/>
      <c r="I81" s="438"/>
      <c r="J81" s="260"/>
      <c r="K81" s="261"/>
      <c r="L81" s="261" t="s">
        <v>183</v>
      </c>
      <c r="M81" s="261"/>
      <c r="N81" s="261"/>
      <c r="O81" s="262"/>
      <c r="P81" s="433">
        <v>770690</v>
      </c>
      <c r="Q81" s="434"/>
      <c r="R81" s="434"/>
      <c r="S81" s="435"/>
    </row>
    <row r="82" spans="2:19" ht="12.75">
      <c r="B82" s="39"/>
      <c r="C82" s="417" t="s">
        <v>103</v>
      </c>
      <c r="D82" s="418"/>
      <c r="E82" s="418"/>
      <c r="F82" s="418"/>
      <c r="G82" s="418"/>
      <c r="H82" s="418"/>
      <c r="I82" s="419"/>
      <c r="J82" s="420"/>
      <c r="K82" s="421"/>
      <c r="L82" s="421"/>
      <c r="M82" s="421"/>
      <c r="N82" s="421"/>
      <c r="O82" s="422"/>
      <c r="P82" s="423">
        <f>P80+P81</f>
        <v>2762335</v>
      </c>
      <c r="Q82" s="406"/>
      <c r="R82" s="406"/>
      <c r="S82" s="407"/>
    </row>
    <row r="83" ht="12.75">
      <c r="B83" s="6"/>
    </row>
    <row r="84" spans="2:19" ht="12.75">
      <c r="B84" s="346" t="s">
        <v>104</v>
      </c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</row>
    <row r="85" spans="2:19" ht="12.75">
      <c r="B85" s="6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</row>
    <row r="86" spans="2:19" ht="25.5" customHeight="1">
      <c r="B86" s="17" t="s">
        <v>25</v>
      </c>
      <c r="C86" s="424" t="s">
        <v>26</v>
      </c>
      <c r="D86" s="425"/>
      <c r="E86" s="425"/>
      <c r="F86" s="425"/>
      <c r="G86" s="425"/>
      <c r="H86" s="425"/>
      <c r="I86" s="426"/>
      <c r="J86" s="424" t="s">
        <v>28</v>
      </c>
      <c r="K86" s="425"/>
      <c r="L86" s="425"/>
      <c r="M86" s="425"/>
      <c r="N86" s="425"/>
      <c r="O86" s="426"/>
      <c r="P86" s="424" t="s">
        <v>27</v>
      </c>
      <c r="Q86" s="425"/>
      <c r="R86" s="425"/>
      <c r="S86" s="426"/>
    </row>
    <row r="87" spans="2:19" ht="12.75">
      <c r="B87" s="37">
        <v>1</v>
      </c>
      <c r="C87" s="424">
        <v>2</v>
      </c>
      <c r="D87" s="425"/>
      <c r="E87" s="425"/>
      <c r="F87" s="425"/>
      <c r="G87" s="425"/>
      <c r="H87" s="425"/>
      <c r="I87" s="426"/>
      <c r="J87" s="424">
        <v>3</v>
      </c>
      <c r="K87" s="425"/>
      <c r="L87" s="425"/>
      <c r="M87" s="425"/>
      <c r="N87" s="425"/>
      <c r="O87" s="426"/>
      <c r="P87" s="424">
        <v>4</v>
      </c>
      <c r="Q87" s="425"/>
      <c r="R87" s="425"/>
      <c r="S87" s="426"/>
    </row>
    <row r="88" spans="2:19" ht="12.75" customHeight="1">
      <c r="B88" s="40">
        <v>1</v>
      </c>
      <c r="C88" s="427" t="s">
        <v>257</v>
      </c>
      <c r="D88" s="428"/>
      <c r="E88" s="428"/>
      <c r="F88" s="428"/>
      <c r="G88" s="428"/>
      <c r="H88" s="428"/>
      <c r="I88" s="429"/>
      <c r="J88" s="430" t="s">
        <v>259</v>
      </c>
      <c r="K88" s="431"/>
      <c r="L88" s="431"/>
      <c r="M88" s="431"/>
      <c r="N88" s="431"/>
      <c r="O88" s="432"/>
      <c r="P88" s="433">
        <v>601477</v>
      </c>
      <c r="Q88" s="434"/>
      <c r="R88" s="434"/>
      <c r="S88" s="435"/>
    </row>
    <row r="89" spans="2:19" ht="12.75">
      <c r="B89" s="40">
        <v>2</v>
      </c>
      <c r="C89" s="427" t="s">
        <v>258</v>
      </c>
      <c r="D89" s="428"/>
      <c r="E89" s="428"/>
      <c r="F89" s="428"/>
      <c r="G89" s="428"/>
      <c r="H89" s="428"/>
      <c r="I89" s="429"/>
      <c r="J89" s="260"/>
      <c r="K89" s="261"/>
      <c r="L89" s="261" t="s">
        <v>260</v>
      </c>
      <c r="M89" s="261"/>
      <c r="N89" s="261"/>
      <c r="O89" s="262"/>
      <c r="P89" s="433">
        <v>232749</v>
      </c>
      <c r="Q89" s="434"/>
      <c r="R89" s="434"/>
      <c r="S89" s="435"/>
    </row>
    <row r="90" spans="2:19" ht="12.75">
      <c r="B90" s="39"/>
      <c r="C90" s="417" t="s">
        <v>103</v>
      </c>
      <c r="D90" s="418"/>
      <c r="E90" s="418"/>
      <c r="F90" s="418"/>
      <c r="G90" s="418"/>
      <c r="H90" s="418"/>
      <c r="I90" s="419"/>
      <c r="J90" s="420"/>
      <c r="K90" s="421"/>
      <c r="L90" s="421"/>
      <c r="M90" s="421"/>
      <c r="N90" s="421"/>
      <c r="O90" s="422"/>
      <c r="P90" s="423">
        <f>P88+P89</f>
        <v>834226</v>
      </c>
      <c r="Q90" s="406"/>
      <c r="R90" s="406"/>
      <c r="S90" s="407"/>
    </row>
    <row r="91" spans="2:19" ht="12.75">
      <c r="B91" s="276"/>
      <c r="C91" s="277"/>
      <c r="D91" s="277"/>
      <c r="E91" s="277"/>
      <c r="F91" s="277"/>
      <c r="G91" s="277"/>
      <c r="H91" s="277"/>
      <c r="I91" s="277"/>
      <c r="J91" s="279"/>
      <c r="K91" s="279"/>
      <c r="L91" s="279"/>
      <c r="M91" s="279"/>
      <c r="N91" s="279"/>
      <c r="O91" s="279"/>
      <c r="P91" s="278"/>
      <c r="Q91" s="279"/>
      <c r="R91" s="279"/>
      <c r="S91" s="279"/>
    </row>
    <row r="92" spans="2:19" ht="12.75">
      <c r="B92" s="28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65"/>
      <c r="Q92" s="65"/>
      <c r="R92" s="65"/>
      <c r="S92" s="65"/>
    </row>
    <row r="93" spans="2:19" ht="12.75" outlineLevel="1">
      <c r="B93" s="317" t="s">
        <v>141</v>
      </c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</row>
    <row r="94" spans="2:19" ht="12.75" outlineLevel="1"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6"/>
      <c r="Q94" s="267"/>
      <c r="R94" s="63"/>
      <c r="S94" s="63"/>
    </row>
    <row r="95" spans="2:19" ht="25.5" outlineLevel="1">
      <c r="B95" s="5" t="s">
        <v>25</v>
      </c>
      <c r="C95" s="337" t="s">
        <v>26</v>
      </c>
      <c r="D95" s="338"/>
      <c r="E95" s="338"/>
      <c r="F95" s="338"/>
      <c r="G95" s="338"/>
      <c r="H95" s="338"/>
      <c r="I95" s="339"/>
      <c r="J95" s="337" t="s">
        <v>28</v>
      </c>
      <c r="K95" s="339"/>
      <c r="L95" s="337" t="s">
        <v>124</v>
      </c>
      <c r="M95" s="338"/>
      <c r="N95" s="338"/>
      <c r="O95" s="338"/>
      <c r="P95" s="338"/>
      <c r="Q95" s="338"/>
      <c r="R95" s="338"/>
      <c r="S95" s="339"/>
    </row>
    <row r="96" spans="2:19" ht="12.75" outlineLevel="1">
      <c r="B96" s="5">
        <v>1</v>
      </c>
      <c r="C96" s="337">
        <v>2</v>
      </c>
      <c r="D96" s="338"/>
      <c r="E96" s="338"/>
      <c r="F96" s="338"/>
      <c r="G96" s="338"/>
      <c r="H96" s="338"/>
      <c r="I96" s="339"/>
      <c r="J96" s="337">
        <v>3</v>
      </c>
      <c r="K96" s="339"/>
      <c r="L96" s="337">
        <v>4</v>
      </c>
      <c r="M96" s="338"/>
      <c r="N96" s="338"/>
      <c r="O96" s="338"/>
      <c r="P96" s="338"/>
      <c r="Q96" s="338"/>
      <c r="R96" s="338"/>
      <c r="S96" s="339"/>
    </row>
    <row r="97" spans="2:19" ht="12.75" outlineLevel="1">
      <c r="B97" s="5">
        <v>1</v>
      </c>
      <c r="C97" s="347" t="s">
        <v>142</v>
      </c>
      <c r="D97" s="348"/>
      <c r="E97" s="348"/>
      <c r="F97" s="348"/>
      <c r="G97" s="348"/>
      <c r="H97" s="348"/>
      <c r="I97" s="349"/>
      <c r="J97" s="365" t="s">
        <v>261</v>
      </c>
      <c r="K97" s="366"/>
      <c r="L97" s="412">
        <f>216376</f>
        <v>216376</v>
      </c>
      <c r="M97" s="413"/>
      <c r="N97" s="413"/>
      <c r="O97" s="413"/>
      <c r="P97" s="413"/>
      <c r="Q97" s="413"/>
      <c r="R97" s="413"/>
      <c r="S97" s="414"/>
    </row>
    <row r="98" spans="2:19" ht="12.75" outlineLevel="1">
      <c r="B98" s="5"/>
      <c r="C98" s="331" t="s">
        <v>57</v>
      </c>
      <c r="D98" s="332"/>
      <c r="E98" s="332"/>
      <c r="F98" s="332"/>
      <c r="G98" s="332"/>
      <c r="H98" s="332"/>
      <c r="I98" s="332"/>
      <c r="J98" s="332"/>
      <c r="K98" s="332"/>
      <c r="L98" s="415">
        <f>L97</f>
        <v>216376</v>
      </c>
      <c r="M98" s="415"/>
      <c r="N98" s="415"/>
      <c r="O98" s="415"/>
      <c r="P98" s="415"/>
      <c r="Q98" s="415"/>
      <c r="R98" s="415"/>
      <c r="S98" s="416"/>
    </row>
    <row r="99" spans="2:19" ht="12.75">
      <c r="B99" s="276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8"/>
      <c r="Q99" s="279"/>
      <c r="R99" s="279"/>
      <c r="S99" s="279"/>
    </row>
    <row r="100" spans="2:19" ht="12.75" hidden="1" outlineLevel="1">
      <c r="B100" s="282"/>
      <c r="C100" s="283"/>
      <c r="D100" s="283"/>
      <c r="E100" s="283"/>
      <c r="F100" s="283"/>
      <c r="G100" s="283"/>
      <c r="H100" s="283"/>
      <c r="I100" s="284"/>
      <c r="J100" s="284"/>
      <c r="K100" s="283"/>
      <c r="L100" s="283"/>
      <c r="M100" s="283"/>
      <c r="N100" s="283"/>
      <c r="O100" s="283"/>
      <c r="P100" s="283"/>
      <c r="Q100" s="279"/>
      <c r="R100" s="279"/>
      <c r="S100" s="279"/>
    </row>
    <row r="101" spans="2:19" ht="12.75" hidden="1" outlineLevel="1">
      <c r="B101" s="285" t="s">
        <v>234</v>
      </c>
      <c r="C101" s="279"/>
      <c r="D101" s="279"/>
      <c r="H101" s="283"/>
      <c r="I101" s="405">
        <f>P90+P82+L98</f>
        <v>3812937</v>
      </c>
      <c r="J101" s="405"/>
      <c r="K101" s="405"/>
      <c r="L101" s="283"/>
      <c r="M101" s="283"/>
      <c r="N101" s="283"/>
      <c r="O101" s="283"/>
      <c r="P101" s="283"/>
      <c r="Q101" s="279"/>
      <c r="R101" s="279"/>
      <c r="S101" s="279"/>
    </row>
    <row r="102" spans="2:19" ht="12.75" hidden="1" outlineLevel="1">
      <c r="B102" s="282"/>
      <c r="C102" s="283"/>
      <c r="D102" s="283"/>
      <c r="E102" s="283"/>
      <c r="F102" s="283"/>
      <c r="G102" s="283"/>
      <c r="H102" s="283"/>
      <c r="I102" s="284"/>
      <c r="J102" s="284"/>
      <c r="K102" s="283"/>
      <c r="L102" s="283"/>
      <c r="M102" s="283"/>
      <c r="N102" s="283"/>
      <c r="O102" s="283"/>
      <c r="P102" s="283"/>
      <c r="Q102" s="279"/>
      <c r="R102" s="279"/>
      <c r="S102" s="279"/>
    </row>
    <row r="103" spans="2:19" ht="12.75" hidden="1" outlineLevel="1">
      <c r="B103" s="282"/>
      <c r="C103" s="286"/>
      <c r="D103" s="286"/>
      <c r="E103" s="286"/>
      <c r="F103" s="286"/>
      <c r="G103" s="286"/>
      <c r="H103" s="286"/>
      <c r="I103" s="284"/>
      <c r="J103" s="284"/>
      <c r="K103" s="283"/>
      <c r="L103" s="283"/>
      <c r="M103" s="283"/>
      <c r="N103" s="283"/>
      <c r="O103" s="283"/>
      <c r="P103" s="283"/>
      <c r="Q103" s="279"/>
      <c r="R103" s="279"/>
      <c r="S103" s="279"/>
    </row>
    <row r="104" spans="2:19" ht="15" hidden="1" outlineLevel="1">
      <c r="B104" s="287" t="s">
        <v>97</v>
      </c>
      <c r="C104" s="287"/>
      <c r="D104" s="287"/>
      <c r="E104" s="287"/>
      <c r="F104" s="287"/>
      <c r="G104" s="287"/>
      <c r="H104" s="287"/>
      <c r="I104" s="287"/>
      <c r="J104" s="287"/>
      <c r="K104" s="287"/>
      <c r="L104" s="287" t="s">
        <v>60</v>
      </c>
      <c r="M104" s="287"/>
      <c r="N104" s="287"/>
      <c r="O104" s="288"/>
      <c r="P104" s="289"/>
      <c r="Q104" s="289"/>
      <c r="R104" s="279"/>
      <c r="S104" s="279"/>
    </row>
    <row r="105" spans="2:19" ht="12.75" hidden="1" outlineLevel="1">
      <c r="B105" s="6"/>
      <c r="O105" s="279"/>
      <c r="P105" s="279"/>
      <c r="Q105" s="279"/>
      <c r="R105" s="279"/>
      <c r="S105" s="279"/>
    </row>
    <row r="106" spans="2:14" ht="12.75" hidden="1" outlineLevel="1">
      <c r="B106" s="287" t="s">
        <v>98</v>
      </c>
      <c r="I106" s="287"/>
      <c r="J106" s="287"/>
      <c r="K106" s="287"/>
      <c r="L106" s="6" t="s">
        <v>140</v>
      </c>
      <c r="M106" s="287"/>
      <c r="N106" s="287"/>
    </row>
    <row r="107" spans="2:18" ht="12.75" hidden="1" outlineLevel="1">
      <c r="B107" s="290" t="s">
        <v>61</v>
      </c>
      <c r="O107" s="287"/>
      <c r="P107" s="287"/>
      <c r="Q107" s="287"/>
      <c r="R107" s="287"/>
    </row>
    <row r="108" ht="12.75" hidden="1" outlineLevel="1"/>
    <row r="109" spans="2:19" ht="12.75" hidden="1" outlineLevel="1">
      <c r="B109" s="62"/>
      <c r="M109" s="62" t="s">
        <v>120</v>
      </c>
      <c r="N109" s="62"/>
      <c r="O109" s="62"/>
      <c r="P109" s="62"/>
      <c r="Q109" s="62"/>
      <c r="R109" s="79"/>
      <c r="S109" s="79"/>
    </row>
    <row r="110" spans="2:19" ht="12.75" hidden="1" outlineLevel="1">
      <c r="B110" s="310"/>
      <c r="C110" s="310"/>
      <c r="D110" s="310"/>
      <c r="E110" s="310"/>
      <c r="F110" s="310"/>
      <c r="G110" s="310"/>
      <c r="M110" s="310" t="s">
        <v>197</v>
      </c>
      <c r="N110" s="310"/>
      <c r="O110" s="310"/>
      <c r="P110" s="310"/>
      <c r="Q110" s="310"/>
      <c r="R110" s="310"/>
      <c r="S110" s="310"/>
    </row>
    <row r="111" spans="2:19" ht="12.75" hidden="1" outlineLevel="1">
      <c r="B111" s="310"/>
      <c r="C111" s="310"/>
      <c r="D111" s="310"/>
      <c r="E111" s="310"/>
      <c r="F111" s="310"/>
      <c r="G111" s="310"/>
      <c r="M111" s="310"/>
      <c r="N111" s="310"/>
      <c r="O111" s="310"/>
      <c r="P111" s="310"/>
      <c r="Q111" s="310"/>
      <c r="R111" s="310"/>
      <c r="S111" s="310"/>
    </row>
    <row r="112" spans="2:19" ht="12.75" hidden="1" outlineLevel="1">
      <c r="B112" s="62"/>
      <c r="M112" s="62" t="s">
        <v>198</v>
      </c>
      <c r="N112" s="62"/>
      <c r="O112" s="62"/>
      <c r="P112" s="62"/>
      <c r="Q112" s="62"/>
      <c r="R112" s="79"/>
      <c r="S112" s="79"/>
    </row>
    <row r="113" spans="2:17" ht="12.75" hidden="1" outlineLevel="1">
      <c r="B113" s="62"/>
      <c r="M113" s="62" t="s">
        <v>66</v>
      </c>
      <c r="N113" s="62"/>
      <c r="O113" s="62"/>
      <c r="P113" s="62"/>
      <c r="Q113" s="62"/>
    </row>
    <row r="114" spans="6:13" ht="12.75" hidden="1" outlineLevel="1">
      <c r="F114" s="345" t="s">
        <v>24</v>
      </c>
      <c r="G114" s="345"/>
      <c r="H114" s="345"/>
      <c r="I114" s="345"/>
      <c r="J114" s="345"/>
      <c r="K114" s="345"/>
      <c r="L114" s="345"/>
      <c r="M114" s="345"/>
    </row>
    <row r="115" spans="6:13" ht="12.75" hidden="1" outlineLevel="1">
      <c r="F115" s="345" t="s">
        <v>240</v>
      </c>
      <c r="G115" s="345"/>
      <c r="H115" s="345"/>
      <c r="I115" s="345"/>
      <c r="J115" s="345"/>
      <c r="K115" s="345"/>
      <c r="L115" s="345"/>
      <c r="M115" s="345"/>
    </row>
    <row r="116" spans="6:13" ht="12.75" hidden="1" outlineLevel="1">
      <c r="F116" s="346" t="s">
        <v>196</v>
      </c>
      <c r="G116" s="346"/>
      <c r="H116" s="346"/>
      <c r="I116" s="346"/>
      <c r="J116" s="346"/>
      <c r="K116" s="346"/>
      <c r="L116" s="346"/>
      <c r="M116" s="346"/>
    </row>
    <row r="117" ht="12.75" hidden="1" outlineLevel="1"/>
    <row r="118" spans="2:19" ht="12.75" collapsed="1">
      <c r="B118" s="317" t="s">
        <v>72</v>
      </c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</row>
    <row r="119" spans="2:19" ht="12.75"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63" t="s">
        <v>30</v>
      </c>
      <c r="S119" s="269"/>
    </row>
    <row r="120" spans="2:19" ht="38.25">
      <c r="B120" s="280" t="s">
        <v>25</v>
      </c>
      <c r="C120" s="337" t="s">
        <v>26</v>
      </c>
      <c r="D120" s="338"/>
      <c r="E120" s="338"/>
      <c r="F120" s="338"/>
      <c r="G120" s="338"/>
      <c r="H120" s="338"/>
      <c r="I120" s="339"/>
      <c r="J120" s="5" t="s">
        <v>28</v>
      </c>
      <c r="K120" s="337" t="s">
        <v>62</v>
      </c>
      <c r="L120" s="339"/>
      <c r="M120" s="291" t="s">
        <v>107</v>
      </c>
      <c r="N120" s="337" t="s">
        <v>39</v>
      </c>
      <c r="O120" s="338"/>
      <c r="P120" s="339"/>
      <c r="Q120" s="337" t="s">
        <v>67</v>
      </c>
      <c r="R120" s="338"/>
      <c r="S120" s="339"/>
    </row>
    <row r="121" spans="2:19" ht="12.75">
      <c r="B121" s="5">
        <v>1</v>
      </c>
      <c r="C121" s="337">
        <v>2</v>
      </c>
      <c r="D121" s="338"/>
      <c r="E121" s="338"/>
      <c r="F121" s="338"/>
      <c r="G121" s="338"/>
      <c r="H121" s="338"/>
      <c r="I121" s="339"/>
      <c r="J121" s="5">
        <v>3</v>
      </c>
      <c r="K121" s="337">
        <v>4</v>
      </c>
      <c r="L121" s="339"/>
      <c r="M121" s="5">
        <v>5</v>
      </c>
      <c r="N121" s="337">
        <v>6</v>
      </c>
      <c r="O121" s="338"/>
      <c r="P121" s="339"/>
      <c r="Q121" s="337">
        <v>7</v>
      </c>
      <c r="R121" s="338"/>
      <c r="S121" s="339"/>
    </row>
    <row r="122" spans="2:19" ht="33.75" customHeight="1">
      <c r="B122" s="5">
        <v>1</v>
      </c>
      <c r="C122" s="337" t="s">
        <v>222</v>
      </c>
      <c r="D122" s="338"/>
      <c r="E122" s="338"/>
      <c r="F122" s="338"/>
      <c r="G122" s="338"/>
      <c r="H122" s="338"/>
      <c r="I122" s="339"/>
      <c r="J122" s="112" t="s">
        <v>184</v>
      </c>
      <c r="K122" s="350">
        <f>Q122/N122/M122</f>
        <v>39.39393939393939</v>
      </c>
      <c r="L122" s="351"/>
      <c r="M122" s="292">
        <v>99</v>
      </c>
      <c r="N122" s="337">
        <v>15</v>
      </c>
      <c r="O122" s="338"/>
      <c r="P122" s="339"/>
      <c r="Q122" s="352">
        <v>58500</v>
      </c>
      <c r="R122" s="353"/>
      <c r="S122" s="354"/>
    </row>
    <row r="123" ht="12.75">
      <c r="B123" s="6"/>
    </row>
    <row r="124" ht="12.75" hidden="1" outlineLevel="1">
      <c r="B124" s="6"/>
    </row>
    <row r="125" spans="2:14" ht="12.75" hidden="1" outlineLevel="1">
      <c r="B125" s="285" t="s">
        <v>234</v>
      </c>
      <c r="C125" s="279"/>
      <c r="D125" s="279"/>
      <c r="H125" s="283"/>
      <c r="I125" s="316">
        <f>Q122</f>
        <v>58500</v>
      </c>
      <c r="J125" s="316"/>
      <c r="K125" s="316"/>
      <c r="L125" s="283"/>
      <c r="M125" s="283"/>
      <c r="N125" s="283"/>
    </row>
    <row r="126" spans="2:14" ht="12.75" hidden="1" outlineLevel="1">
      <c r="B126" s="282"/>
      <c r="C126" s="283"/>
      <c r="D126" s="283"/>
      <c r="E126" s="283"/>
      <c r="F126" s="283"/>
      <c r="G126" s="283"/>
      <c r="H126" s="283"/>
      <c r="I126" s="284"/>
      <c r="J126" s="284"/>
      <c r="K126" s="283"/>
      <c r="L126" s="283"/>
      <c r="M126" s="283"/>
      <c r="N126" s="283"/>
    </row>
    <row r="127" spans="2:14" ht="12.75" hidden="1" outlineLevel="1">
      <c r="B127" s="282"/>
      <c r="C127" s="286"/>
      <c r="D127" s="286"/>
      <c r="E127" s="286"/>
      <c r="F127" s="286"/>
      <c r="G127" s="286"/>
      <c r="H127" s="286"/>
      <c r="I127" s="284"/>
      <c r="J127" s="284"/>
      <c r="K127" s="283"/>
      <c r="L127" s="283"/>
      <c r="M127" s="283"/>
      <c r="N127" s="283"/>
    </row>
    <row r="128" spans="2:14" ht="12.75" hidden="1" outlineLevel="1">
      <c r="B128" s="287" t="s">
        <v>97</v>
      </c>
      <c r="C128" s="287"/>
      <c r="D128" s="287"/>
      <c r="E128" s="287"/>
      <c r="F128" s="287"/>
      <c r="G128" s="287"/>
      <c r="H128" s="287"/>
      <c r="I128" s="287"/>
      <c r="J128" s="287"/>
      <c r="K128" s="287"/>
      <c r="L128" s="287" t="s">
        <v>60</v>
      </c>
      <c r="M128" s="287"/>
      <c r="N128" s="287"/>
    </row>
    <row r="129" ht="12.75" hidden="1" outlineLevel="1">
      <c r="B129" s="6"/>
    </row>
    <row r="130" spans="2:14" ht="12.75" hidden="1" outlineLevel="1">
      <c r="B130" s="287" t="s">
        <v>98</v>
      </c>
      <c r="I130" s="287"/>
      <c r="J130" s="287"/>
      <c r="K130" s="287"/>
      <c r="L130" s="6" t="s">
        <v>140</v>
      </c>
      <c r="M130" s="287"/>
      <c r="N130" s="287"/>
    </row>
    <row r="131" ht="12.75" hidden="1" outlineLevel="1">
      <c r="B131" s="290" t="s">
        <v>61</v>
      </c>
    </row>
    <row r="132" ht="12.75" hidden="1" outlineLevel="1"/>
    <row r="133" spans="2:19" ht="12.75" hidden="1" outlineLevel="1">
      <c r="B133" s="62"/>
      <c r="M133" s="62" t="s">
        <v>120</v>
      </c>
      <c r="N133" s="62"/>
      <c r="O133" s="62"/>
      <c r="P133" s="62"/>
      <c r="Q133" s="62"/>
      <c r="R133" s="79"/>
      <c r="S133" s="79"/>
    </row>
    <row r="134" spans="2:19" ht="12.75" hidden="1" outlineLevel="1">
      <c r="B134" s="310"/>
      <c r="C134" s="310"/>
      <c r="D134" s="310"/>
      <c r="E134" s="310"/>
      <c r="F134" s="310"/>
      <c r="G134" s="310"/>
      <c r="M134" s="310" t="s">
        <v>197</v>
      </c>
      <c r="N134" s="310"/>
      <c r="O134" s="310"/>
      <c r="P134" s="310"/>
      <c r="Q134" s="310"/>
      <c r="R134" s="310"/>
      <c r="S134" s="310"/>
    </row>
    <row r="135" spans="2:19" ht="12.75" hidden="1" outlineLevel="1">
      <c r="B135" s="310"/>
      <c r="C135" s="310"/>
      <c r="D135" s="310"/>
      <c r="E135" s="310"/>
      <c r="F135" s="310"/>
      <c r="G135" s="310"/>
      <c r="M135" s="310"/>
      <c r="N135" s="310"/>
      <c r="O135" s="310"/>
      <c r="P135" s="310"/>
      <c r="Q135" s="310"/>
      <c r="R135" s="310"/>
      <c r="S135" s="310"/>
    </row>
    <row r="136" spans="2:19" ht="12.75" hidden="1" outlineLevel="1">
      <c r="B136" s="62"/>
      <c r="M136" s="62" t="s">
        <v>198</v>
      </c>
      <c r="N136" s="62"/>
      <c r="O136" s="62"/>
      <c r="P136" s="62"/>
      <c r="Q136" s="62"/>
      <c r="R136" s="79"/>
      <c r="S136" s="79"/>
    </row>
    <row r="137" spans="2:17" ht="12.75" hidden="1" outlineLevel="1">
      <c r="B137" s="62"/>
      <c r="M137" s="62" t="s">
        <v>66</v>
      </c>
      <c r="N137" s="62"/>
      <c r="O137" s="62"/>
      <c r="P137" s="62"/>
      <c r="Q137" s="62"/>
    </row>
    <row r="138" ht="12.75" hidden="1" outlineLevel="1">
      <c r="B138" s="6"/>
    </row>
    <row r="139" spans="2:14" ht="12.75" hidden="1" outlineLevel="1">
      <c r="B139" s="6"/>
      <c r="G139" s="345" t="s">
        <v>24</v>
      </c>
      <c r="H139" s="345"/>
      <c r="I139" s="345"/>
      <c r="J139" s="345"/>
      <c r="K139" s="345"/>
      <c r="L139" s="345"/>
      <c r="M139" s="345"/>
      <c r="N139" s="345"/>
    </row>
    <row r="140" spans="2:14" ht="12.75" hidden="1" outlineLevel="1">
      <c r="B140" s="6"/>
      <c r="G140" s="293" t="s">
        <v>242</v>
      </c>
      <c r="H140" s="293"/>
      <c r="I140" s="293"/>
      <c r="J140" s="293"/>
      <c r="K140" s="293"/>
      <c r="L140" s="293"/>
      <c r="M140" s="293"/>
      <c r="N140" s="293"/>
    </row>
    <row r="141" spans="2:14" ht="12.75" hidden="1" outlineLevel="1">
      <c r="B141" s="6"/>
      <c r="F141" s="275"/>
      <c r="G141" s="346" t="s">
        <v>196</v>
      </c>
      <c r="H141" s="346"/>
      <c r="I141" s="346"/>
      <c r="J141" s="346"/>
      <c r="K141" s="346"/>
      <c r="L141" s="346"/>
      <c r="M141" s="346"/>
      <c r="N141" s="346"/>
    </row>
    <row r="142" ht="12.75" hidden="1" outlineLevel="1">
      <c r="B142" s="6"/>
    </row>
    <row r="143" spans="2:19" ht="12.75" hidden="1" outlineLevel="1">
      <c r="B143" s="317" t="s">
        <v>69</v>
      </c>
      <c r="C143" s="317"/>
      <c r="D143" s="317"/>
      <c r="E143" s="317"/>
      <c r="F143" s="317"/>
      <c r="G143" s="317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7"/>
      <c r="S143" s="317"/>
    </row>
    <row r="144" spans="2:19" ht="12.75" hidden="1" outlineLevel="1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2:19" ht="25.5" hidden="1" outlineLevel="1">
      <c r="B145" s="280" t="s">
        <v>25</v>
      </c>
      <c r="C145" s="337" t="s">
        <v>26</v>
      </c>
      <c r="D145" s="338"/>
      <c r="E145" s="338"/>
      <c r="F145" s="338"/>
      <c r="G145" s="338"/>
      <c r="H145" s="338"/>
      <c r="I145" s="338"/>
      <c r="J145" s="304" t="s">
        <v>28</v>
      </c>
      <c r="K145" s="304"/>
      <c r="L145" s="337" t="s">
        <v>124</v>
      </c>
      <c r="M145" s="338"/>
      <c r="N145" s="338"/>
      <c r="O145" s="338"/>
      <c r="P145" s="338"/>
      <c r="Q145" s="338"/>
      <c r="R145" s="338"/>
      <c r="S145" s="339"/>
    </row>
    <row r="146" spans="2:19" ht="12.75" hidden="1" outlineLevel="1">
      <c r="B146" s="280">
        <v>1</v>
      </c>
      <c r="C146" s="337">
        <v>2</v>
      </c>
      <c r="D146" s="338"/>
      <c r="E146" s="338"/>
      <c r="F146" s="338"/>
      <c r="G146" s="338"/>
      <c r="H146" s="338"/>
      <c r="I146" s="338"/>
      <c r="J146" s="304">
        <v>3</v>
      </c>
      <c r="K146" s="304"/>
      <c r="L146" s="337">
        <v>4</v>
      </c>
      <c r="M146" s="338"/>
      <c r="N146" s="338"/>
      <c r="O146" s="338"/>
      <c r="P146" s="338"/>
      <c r="Q146" s="338"/>
      <c r="R146" s="338"/>
      <c r="S146" s="339"/>
    </row>
    <row r="147" spans="2:19" ht="12.75" hidden="1" outlineLevel="1">
      <c r="B147" s="294">
        <v>1</v>
      </c>
      <c r="C147" s="337" t="s">
        <v>126</v>
      </c>
      <c r="D147" s="338"/>
      <c r="E147" s="338"/>
      <c r="F147" s="338"/>
      <c r="G147" s="338"/>
      <c r="H147" s="338"/>
      <c r="I147" s="338"/>
      <c r="J147" s="411">
        <v>55.56</v>
      </c>
      <c r="K147" s="411"/>
      <c r="L147" s="408"/>
      <c r="M147" s="409"/>
      <c r="N147" s="409"/>
      <c r="O147" s="409"/>
      <c r="P147" s="409"/>
      <c r="Q147" s="409"/>
      <c r="R147" s="409"/>
      <c r="S147" s="410"/>
    </row>
    <row r="148" spans="2:19" ht="12.75" hidden="1" outlineLevel="1">
      <c r="B148" s="295"/>
      <c r="C148" s="390" t="s">
        <v>57</v>
      </c>
      <c r="D148" s="390"/>
      <c r="E148" s="390"/>
      <c r="F148" s="390"/>
      <c r="G148" s="390"/>
      <c r="H148" s="390"/>
      <c r="I148" s="390"/>
      <c r="J148" s="390"/>
      <c r="K148" s="390"/>
      <c r="L148" s="406"/>
      <c r="M148" s="406"/>
      <c r="N148" s="406"/>
      <c r="O148" s="406"/>
      <c r="P148" s="406"/>
      <c r="Q148" s="406"/>
      <c r="R148" s="406"/>
      <c r="S148" s="407"/>
    </row>
    <row r="149" spans="2:19" ht="12.75" hidden="1" outlineLevel="1">
      <c r="B149" s="296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65"/>
      <c r="R149" s="65"/>
      <c r="S149" s="65"/>
    </row>
    <row r="150" spans="2:19" ht="12.75" hidden="1" outlineLevel="1">
      <c r="B150" s="317" t="s">
        <v>71</v>
      </c>
      <c r="C150" s="317"/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</row>
    <row r="151" spans="2:19" ht="12.75" hidden="1" outlineLevel="1"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</row>
    <row r="152" spans="2:19" ht="25.5" hidden="1" outlineLevel="1">
      <c r="B152" s="280" t="s">
        <v>25</v>
      </c>
      <c r="C152" s="337" t="s">
        <v>26</v>
      </c>
      <c r="D152" s="338"/>
      <c r="E152" s="338"/>
      <c r="F152" s="338"/>
      <c r="G152" s="338"/>
      <c r="H152" s="338"/>
      <c r="I152" s="338"/>
      <c r="J152" s="304" t="s">
        <v>28</v>
      </c>
      <c r="K152" s="304"/>
      <c r="L152" s="337" t="s">
        <v>124</v>
      </c>
      <c r="M152" s="338"/>
      <c r="N152" s="338"/>
      <c r="O152" s="338"/>
      <c r="P152" s="338"/>
      <c r="Q152" s="338"/>
      <c r="R152" s="338"/>
      <c r="S152" s="339"/>
    </row>
    <row r="153" spans="2:19" ht="12.75" hidden="1" outlineLevel="1">
      <c r="B153" s="280">
        <v>1</v>
      </c>
      <c r="C153" s="337">
        <v>2</v>
      </c>
      <c r="D153" s="338"/>
      <c r="E153" s="338"/>
      <c r="F153" s="338"/>
      <c r="G153" s="338"/>
      <c r="H153" s="338"/>
      <c r="I153" s="338"/>
      <c r="J153" s="304">
        <v>3</v>
      </c>
      <c r="K153" s="304"/>
      <c r="L153" s="337">
        <v>4</v>
      </c>
      <c r="M153" s="338"/>
      <c r="N153" s="338"/>
      <c r="O153" s="338"/>
      <c r="P153" s="338"/>
      <c r="Q153" s="338"/>
      <c r="R153" s="338"/>
      <c r="S153" s="339"/>
    </row>
    <row r="154" spans="2:19" ht="12.75" hidden="1" outlineLevel="1">
      <c r="B154" s="294">
        <v>1</v>
      </c>
      <c r="C154" s="337" t="s">
        <v>126</v>
      </c>
      <c r="D154" s="338"/>
      <c r="E154" s="338"/>
      <c r="F154" s="338"/>
      <c r="G154" s="338"/>
      <c r="H154" s="338"/>
      <c r="I154" s="338"/>
      <c r="J154" s="304">
        <v>58</v>
      </c>
      <c r="K154" s="304"/>
      <c r="L154" s="408"/>
      <c r="M154" s="409"/>
      <c r="N154" s="409"/>
      <c r="O154" s="409"/>
      <c r="P154" s="409"/>
      <c r="Q154" s="409"/>
      <c r="R154" s="409"/>
      <c r="S154" s="410"/>
    </row>
    <row r="155" spans="2:19" ht="12.75" hidden="1" outlineLevel="1">
      <c r="B155" s="295"/>
      <c r="C155" s="390" t="s">
        <v>57</v>
      </c>
      <c r="D155" s="390"/>
      <c r="E155" s="390"/>
      <c r="F155" s="390"/>
      <c r="G155" s="390"/>
      <c r="H155" s="390"/>
      <c r="I155" s="390"/>
      <c r="J155" s="390"/>
      <c r="K155" s="390"/>
      <c r="L155" s="406">
        <f>L154</f>
        <v>0</v>
      </c>
      <c r="M155" s="406"/>
      <c r="N155" s="406"/>
      <c r="O155" s="406"/>
      <c r="P155" s="406"/>
      <c r="Q155" s="406"/>
      <c r="R155" s="406"/>
      <c r="S155" s="407"/>
    </row>
    <row r="156" spans="2:19" ht="12.75" hidden="1" outlineLevel="1">
      <c r="B156" s="296"/>
      <c r="C156" s="297"/>
      <c r="D156" s="297"/>
      <c r="E156" s="297"/>
      <c r="F156" s="297"/>
      <c r="G156" s="297"/>
      <c r="H156" s="297"/>
      <c r="I156" s="297"/>
      <c r="J156" s="297"/>
      <c r="K156" s="297"/>
      <c r="L156" s="65"/>
      <c r="M156" s="65"/>
      <c r="N156" s="65"/>
      <c r="O156" s="65"/>
      <c r="P156" s="65"/>
      <c r="Q156" s="65"/>
      <c r="R156" s="65"/>
      <c r="S156" s="65"/>
    </row>
    <row r="157" spans="2:19" ht="12.75" hidden="1" outlineLevel="1">
      <c r="B157" s="346" t="s">
        <v>106</v>
      </c>
      <c r="C157" s="346"/>
      <c r="D157" s="346"/>
      <c r="E157" s="346"/>
      <c r="F157" s="346"/>
      <c r="G157" s="346"/>
      <c r="H157" s="346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</row>
    <row r="158" spans="2:17" ht="12.75" hidden="1" outlineLevel="1">
      <c r="B158" s="6"/>
      <c r="Q158" s="63"/>
    </row>
    <row r="159" spans="2:19" ht="25.5" hidden="1" outlineLevel="1">
      <c r="B159" s="280" t="s">
        <v>25</v>
      </c>
      <c r="C159" s="337" t="s">
        <v>26</v>
      </c>
      <c r="D159" s="338"/>
      <c r="E159" s="338"/>
      <c r="F159" s="338"/>
      <c r="G159" s="338"/>
      <c r="H159" s="338"/>
      <c r="I159" s="338"/>
      <c r="J159" s="304" t="s">
        <v>28</v>
      </c>
      <c r="K159" s="304"/>
      <c r="L159" s="337" t="s">
        <v>124</v>
      </c>
      <c r="M159" s="338"/>
      <c r="N159" s="338"/>
      <c r="O159" s="338"/>
      <c r="P159" s="338"/>
      <c r="Q159" s="338"/>
      <c r="R159" s="338"/>
      <c r="S159" s="339"/>
    </row>
    <row r="160" spans="2:19" ht="12.75" hidden="1" outlineLevel="1">
      <c r="B160" s="280">
        <v>1</v>
      </c>
      <c r="C160" s="337">
        <v>2</v>
      </c>
      <c r="D160" s="338"/>
      <c r="E160" s="338"/>
      <c r="F160" s="338"/>
      <c r="G160" s="338"/>
      <c r="H160" s="338"/>
      <c r="I160" s="338"/>
      <c r="J160" s="304">
        <v>3</v>
      </c>
      <c r="K160" s="304"/>
      <c r="L160" s="337">
        <v>4</v>
      </c>
      <c r="M160" s="338"/>
      <c r="N160" s="338"/>
      <c r="O160" s="338"/>
      <c r="P160" s="338"/>
      <c r="Q160" s="338"/>
      <c r="R160" s="338"/>
      <c r="S160" s="339"/>
    </row>
    <row r="161" spans="2:19" ht="12.75" hidden="1" outlineLevel="1">
      <c r="B161" s="294">
        <v>1</v>
      </c>
      <c r="C161" s="337" t="s">
        <v>126</v>
      </c>
      <c r="D161" s="338"/>
      <c r="E161" s="338"/>
      <c r="F161" s="338"/>
      <c r="G161" s="338"/>
      <c r="H161" s="338"/>
      <c r="I161" s="338"/>
      <c r="J161" s="304">
        <v>59</v>
      </c>
      <c r="K161" s="304"/>
      <c r="L161" s="408"/>
      <c r="M161" s="409"/>
      <c r="N161" s="409"/>
      <c r="O161" s="409"/>
      <c r="P161" s="409"/>
      <c r="Q161" s="409"/>
      <c r="R161" s="409"/>
      <c r="S161" s="410"/>
    </row>
    <row r="162" spans="2:19" ht="12.75" hidden="1" outlineLevel="1">
      <c r="B162" s="295"/>
      <c r="C162" s="390" t="s">
        <v>57</v>
      </c>
      <c r="D162" s="390"/>
      <c r="E162" s="390"/>
      <c r="F162" s="390"/>
      <c r="G162" s="390"/>
      <c r="H162" s="390"/>
      <c r="I162" s="390"/>
      <c r="J162" s="390"/>
      <c r="K162" s="390"/>
      <c r="L162" s="406">
        <f>L161</f>
        <v>0</v>
      </c>
      <c r="M162" s="406"/>
      <c r="N162" s="406"/>
      <c r="O162" s="406"/>
      <c r="P162" s="406"/>
      <c r="Q162" s="406"/>
      <c r="R162" s="406"/>
      <c r="S162" s="407"/>
    </row>
    <row r="163" spans="2:19" ht="12.75" hidden="1" outlineLevel="1">
      <c r="B163" s="282"/>
      <c r="C163" s="283"/>
      <c r="D163" s="283"/>
      <c r="E163" s="283"/>
      <c r="F163" s="283"/>
      <c r="G163" s="283"/>
      <c r="H163" s="283"/>
      <c r="I163" s="284"/>
      <c r="J163" s="284"/>
      <c r="K163" s="283"/>
      <c r="L163" s="283"/>
      <c r="M163" s="283"/>
      <c r="N163" s="283"/>
      <c r="O163" s="283"/>
      <c r="P163" s="283"/>
      <c r="Q163" s="279"/>
      <c r="R163" s="279"/>
      <c r="S163" s="279"/>
    </row>
    <row r="164" spans="2:19" ht="12.75" hidden="1" outlineLevel="1">
      <c r="B164" s="285" t="s">
        <v>234</v>
      </c>
      <c r="C164" s="279"/>
      <c r="D164" s="279"/>
      <c r="H164" s="283"/>
      <c r="I164" s="405">
        <f>L148+L155+L162</f>
        <v>0</v>
      </c>
      <c r="J164" s="405"/>
      <c r="K164" s="405"/>
      <c r="L164" s="283"/>
      <c r="M164" s="283"/>
      <c r="N164" s="283"/>
      <c r="O164" s="283"/>
      <c r="P164" s="283"/>
      <c r="Q164" s="279"/>
      <c r="R164" s="279"/>
      <c r="S164" s="279"/>
    </row>
    <row r="165" spans="2:19" ht="12.75" hidden="1" outlineLevel="1">
      <c r="B165" s="282"/>
      <c r="C165" s="283"/>
      <c r="D165" s="283"/>
      <c r="E165" s="283"/>
      <c r="F165" s="283"/>
      <c r="G165" s="283"/>
      <c r="H165" s="283"/>
      <c r="I165" s="284"/>
      <c r="J165" s="284"/>
      <c r="K165" s="283"/>
      <c r="L165" s="283"/>
      <c r="M165" s="283"/>
      <c r="N165" s="283"/>
      <c r="O165" s="283"/>
      <c r="P165" s="283"/>
      <c r="Q165" s="279"/>
      <c r="R165" s="279"/>
      <c r="S165" s="279"/>
    </row>
    <row r="166" spans="2:19" ht="12.75" hidden="1" outlineLevel="1">
      <c r="B166" s="282"/>
      <c r="C166" s="286"/>
      <c r="D166" s="286"/>
      <c r="E166" s="286"/>
      <c r="F166" s="286"/>
      <c r="G166" s="286"/>
      <c r="H166" s="286"/>
      <c r="I166" s="284"/>
      <c r="J166" s="284"/>
      <c r="K166" s="283"/>
      <c r="L166" s="283"/>
      <c r="M166" s="283"/>
      <c r="N166" s="283"/>
      <c r="O166" s="283"/>
      <c r="P166" s="283"/>
      <c r="Q166" s="279"/>
      <c r="R166" s="279"/>
      <c r="S166" s="279"/>
    </row>
    <row r="167" spans="2:19" ht="15" hidden="1" outlineLevel="1">
      <c r="B167" s="287" t="s">
        <v>97</v>
      </c>
      <c r="C167" s="287"/>
      <c r="D167" s="287"/>
      <c r="E167" s="287"/>
      <c r="F167" s="287"/>
      <c r="G167" s="287"/>
      <c r="H167" s="287"/>
      <c r="I167" s="287"/>
      <c r="J167" s="287"/>
      <c r="K167" s="287"/>
      <c r="L167" s="287" t="s">
        <v>60</v>
      </c>
      <c r="M167" s="287"/>
      <c r="N167" s="287"/>
      <c r="O167" s="288"/>
      <c r="P167" s="289"/>
      <c r="Q167" s="289"/>
      <c r="R167" s="279"/>
      <c r="S167" s="279"/>
    </row>
    <row r="168" spans="2:19" ht="12.75" hidden="1" outlineLevel="1">
      <c r="B168" s="6"/>
      <c r="O168" s="279"/>
      <c r="P168" s="279"/>
      <c r="Q168" s="279"/>
      <c r="R168" s="279"/>
      <c r="S168" s="279"/>
    </row>
    <row r="169" spans="2:14" ht="12.75" hidden="1" outlineLevel="1">
      <c r="B169" s="287" t="s">
        <v>98</v>
      </c>
      <c r="I169" s="287"/>
      <c r="J169" s="287"/>
      <c r="K169" s="287"/>
      <c r="L169" s="6" t="s">
        <v>140</v>
      </c>
      <c r="M169" s="287"/>
      <c r="N169" s="287"/>
    </row>
    <row r="170" spans="2:18" ht="12.75" hidden="1" outlineLevel="1">
      <c r="B170" s="290" t="s">
        <v>61</v>
      </c>
      <c r="O170" s="287"/>
      <c r="P170" s="287"/>
      <c r="Q170" s="287"/>
      <c r="R170" s="287"/>
    </row>
    <row r="171" ht="12.75" hidden="1" outlineLevel="1"/>
    <row r="172" spans="6:12" ht="12.75" hidden="1" outlineLevel="1">
      <c r="F172" s="345" t="s">
        <v>24</v>
      </c>
      <c r="G172" s="345"/>
      <c r="H172" s="345"/>
      <c r="I172" s="345"/>
      <c r="J172" s="345"/>
      <c r="K172" s="345"/>
      <c r="L172" s="345"/>
    </row>
    <row r="173" spans="6:12" ht="12.75" hidden="1" outlineLevel="1">
      <c r="F173" s="293" t="s">
        <v>240</v>
      </c>
      <c r="G173" s="293"/>
      <c r="H173" s="293"/>
      <c r="I173" s="293"/>
      <c r="J173" s="293"/>
      <c r="K173" s="293"/>
      <c r="L173" s="293"/>
    </row>
    <row r="174" spans="6:12" ht="12.75" hidden="1" outlineLevel="1">
      <c r="F174" s="346" t="s">
        <v>196</v>
      </c>
      <c r="G174" s="346"/>
      <c r="H174" s="346"/>
      <c r="I174" s="346"/>
      <c r="J174" s="346"/>
      <c r="K174" s="346"/>
      <c r="L174" s="346"/>
    </row>
    <row r="175" ht="12.75" collapsed="1"/>
    <row r="176" spans="2:18" ht="12.75">
      <c r="B176" s="317" t="s">
        <v>72</v>
      </c>
      <c r="C176" s="317"/>
      <c r="D176" s="317"/>
      <c r="E176" s="317"/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  <c r="P176" s="317"/>
      <c r="Q176" s="317"/>
      <c r="R176" s="317"/>
    </row>
    <row r="177" spans="2:18" ht="12.75"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98"/>
      <c r="N177" s="298"/>
      <c r="O177" s="298"/>
      <c r="P177" s="269"/>
      <c r="Q177" s="63" t="s">
        <v>30</v>
      </c>
      <c r="R177" s="269"/>
    </row>
    <row r="178" spans="2:18" ht="25.5">
      <c r="B178" s="5" t="s">
        <v>25</v>
      </c>
      <c r="C178" s="304" t="s">
        <v>26</v>
      </c>
      <c r="D178" s="304"/>
      <c r="E178" s="304"/>
      <c r="F178" s="304"/>
      <c r="G178" s="304"/>
      <c r="H178" s="304"/>
      <c r="I178" s="304" t="s">
        <v>28</v>
      </c>
      <c r="J178" s="304"/>
      <c r="K178" s="321" t="s">
        <v>225</v>
      </c>
      <c r="L178" s="322"/>
      <c r="M178" s="305" t="s">
        <v>39</v>
      </c>
      <c r="N178" s="305"/>
      <c r="O178" s="305"/>
      <c r="P178" s="337" t="s">
        <v>37</v>
      </c>
      <c r="Q178" s="338"/>
      <c r="R178" s="339"/>
    </row>
    <row r="179" spans="2:18" ht="12.75">
      <c r="B179" s="5">
        <v>1</v>
      </c>
      <c r="C179" s="304">
        <v>2</v>
      </c>
      <c r="D179" s="304"/>
      <c r="E179" s="304"/>
      <c r="F179" s="304"/>
      <c r="G179" s="304"/>
      <c r="H179" s="304"/>
      <c r="I179" s="304">
        <v>3</v>
      </c>
      <c r="J179" s="304"/>
      <c r="K179" s="304">
        <v>4</v>
      </c>
      <c r="L179" s="304"/>
      <c r="M179" s="304">
        <v>5</v>
      </c>
      <c r="N179" s="304"/>
      <c r="O179" s="304"/>
      <c r="P179" s="337">
        <v>6</v>
      </c>
      <c r="Q179" s="338"/>
      <c r="R179" s="339"/>
    </row>
    <row r="180" spans="2:18" ht="39.75" customHeight="1">
      <c r="B180" s="5">
        <v>1</v>
      </c>
      <c r="C180" s="347" t="s">
        <v>223</v>
      </c>
      <c r="D180" s="348"/>
      <c r="E180" s="348"/>
      <c r="F180" s="348"/>
      <c r="G180" s="348"/>
      <c r="H180" s="349"/>
      <c r="I180" s="329" t="s">
        <v>219</v>
      </c>
      <c r="J180" s="329"/>
      <c r="K180" s="340">
        <v>16</v>
      </c>
      <c r="L180" s="340"/>
      <c r="M180" s="340">
        <v>318</v>
      </c>
      <c r="N180" s="340"/>
      <c r="O180" s="340"/>
      <c r="P180" s="341">
        <f>K180*M180</f>
        <v>5088</v>
      </c>
      <c r="Q180" s="342"/>
      <c r="R180" s="343"/>
    </row>
    <row r="181" spans="2:18" ht="29.25" customHeight="1">
      <c r="B181" s="5">
        <v>2</v>
      </c>
      <c r="C181" s="382" t="s">
        <v>224</v>
      </c>
      <c r="D181" s="383"/>
      <c r="E181" s="383"/>
      <c r="F181" s="383"/>
      <c r="G181" s="383"/>
      <c r="H181" s="384"/>
      <c r="I181" s="329" t="s">
        <v>219</v>
      </c>
      <c r="J181" s="329"/>
      <c r="K181" s="341">
        <v>1</v>
      </c>
      <c r="L181" s="343"/>
      <c r="M181" s="341">
        <v>2000</v>
      </c>
      <c r="N181" s="342"/>
      <c r="O181" s="343"/>
      <c r="P181" s="341">
        <f>K181*M181</f>
        <v>2000</v>
      </c>
      <c r="Q181" s="342"/>
      <c r="R181" s="343"/>
    </row>
    <row r="182" spans="2:18" ht="24.75" customHeight="1">
      <c r="B182" s="5">
        <v>3</v>
      </c>
      <c r="C182" s="382" t="s">
        <v>227</v>
      </c>
      <c r="D182" s="383"/>
      <c r="E182" s="383"/>
      <c r="F182" s="383"/>
      <c r="G182" s="383"/>
      <c r="H182" s="384"/>
      <c r="I182" s="323" t="s">
        <v>219</v>
      </c>
      <c r="J182" s="325"/>
      <c r="K182" s="341">
        <v>1</v>
      </c>
      <c r="L182" s="343"/>
      <c r="M182" s="341">
        <v>10000</v>
      </c>
      <c r="N182" s="342"/>
      <c r="O182" s="343"/>
      <c r="P182" s="341">
        <f>K182*M182</f>
        <v>10000</v>
      </c>
      <c r="Q182" s="342"/>
      <c r="R182" s="343"/>
    </row>
    <row r="183" spans="2:18" ht="12.75">
      <c r="B183" s="331" t="s">
        <v>57</v>
      </c>
      <c r="C183" s="332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3"/>
      <c r="P183" s="334">
        <f>P180+P181+P182</f>
        <v>17088</v>
      </c>
      <c r="Q183" s="335"/>
      <c r="R183" s="336"/>
    </row>
    <row r="184" ht="12.75">
      <c r="B184" s="6"/>
    </row>
    <row r="185" ht="12.75" hidden="1" outlineLevel="1">
      <c r="B185" s="6"/>
    </row>
    <row r="186" spans="2:13" ht="12.75" hidden="1" outlineLevel="1">
      <c r="B186" s="285" t="s">
        <v>234</v>
      </c>
      <c r="C186" s="279"/>
      <c r="D186" s="279"/>
      <c r="H186" s="283"/>
      <c r="I186" s="316">
        <f>P183</f>
        <v>17088</v>
      </c>
      <c r="J186" s="316"/>
      <c r="K186" s="316"/>
      <c r="L186" s="283"/>
      <c r="M186" s="283"/>
    </row>
    <row r="187" spans="2:13" ht="12.75" hidden="1" outlineLevel="1">
      <c r="B187" s="282"/>
      <c r="C187" s="283"/>
      <c r="D187" s="283"/>
      <c r="E187" s="283"/>
      <c r="F187" s="283"/>
      <c r="G187" s="283"/>
      <c r="H187" s="283"/>
      <c r="I187" s="284"/>
      <c r="J187" s="284"/>
      <c r="K187" s="283"/>
      <c r="L187" s="283"/>
      <c r="M187" s="283"/>
    </row>
    <row r="188" spans="2:13" ht="12.75" hidden="1" outlineLevel="1">
      <c r="B188" s="282"/>
      <c r="C188" s="286"/>
      <c r="D188" s="286"/>
      <c r="E188" s="286"/>
      <c r="F188" s="286"/>
      <c r="G188" s="286"/>
      <c r="H188" s="286"/>
      <c r="I188" s="284"/>
      <c r="J188" s="284"/>
      <c r="K188" s="283"/>
      <c r="L188" s="283"/>
      <c r="M188" s="283"/>
    </row>
    <row r="189" spans="2:13" ht="12.75" hidden="1" outlineLevel="1">
      <c r="B189" s="287" t="s">
        <v>97</v>
      </c>
      <c r="C189" s="287"/>
      <c r="D189" s="287"/>
      <c r="E189" s="287"/>
      <c r="F189" s="287"/>
      <c r="G189" s="287"/>
      <c r="H189" s="287"/>
      <c r="I189" s="287"/>
      <c r="J189" s="287"/>
      <c r="K189" s="287"/>
      <c r="L189" s="287" t="s">
        <v>60</v>
      </c>
      <c r="M189" s="287"/>
    </row>
    <row r="190" ht="12.75" hidden="1" outlineLevel="1">
      <c r="B190" s="6"/>
    </row>
    <row r="191" spans="2:13" ht="12.75" hidden="1" outlineLevel="1">
      <c r="B191" s="287" t="s">
        <v>98</v>
      </c>
      <c r="I191" s="287"/>
      <c r="J191" s="287"/>
      <c r="K191" s="287"/>
      <c r="L191" s="6" t="s">
        <v>140</v>
      </c>
      <c r="M191" s="287"/>
    </row>
    <row r="192" ht="12.75" hidden="1" outlineLevel="1">
      <c r="B192" s="290" t="s">
        <v>61</v>
      </c>
    </row>
    <row r="193" ht="12.75" hidden="1" outlineLevel="1"/>
    <row r="194" spans="2:19" ht="12.75" hidden="1" outlineLevel="1">
      <c r="B194" s="62"/>
      <c r="M194" s="62" t="s">
        <v>120</v>
      </c>
      <c r="N194" s="62"/>
      <c r="O194" s="62"/>
      <c r="P194" s="62"/>
      <c r="Q194" s="62"/>
      <c r="R194" s="79"/>
      <c r="S194" s="79"/>
    </row>
    <row r="195" spans="2:19" ht="12.75" hidden="1" outlineLevel="1">
      <c r="B195" s="310"/>
      <c r="C195" s="310"/>
      <c r="D195" s="310"/>
      <c r="E195" s="310"/>
      <c r="F195" s="310"/>
      <c r="G195" s="310"/>
      <c r="M195" s="310" t="s">
        <v>197</v>
      </c>
      <c r="N195" s="310"/>
      <c r="O195" s="310"/>
      <c r="P195" s="310"/>
      <c r="Q195" s="310"/>
      <c r="R195" s="310"/>
      <c r="S195" s="310"/>
    </row>
    <row r="196" spans="2:19" ht="12.75" hidden="1" outlineLevel="1">
      <c r="B196" s="310"/>
      <c r="C196" s="310"/>
      <c r="D196" s="310"/>
      <c r="E196" s="310"/>
      <c r="F196" s="310"/>
      <c r="G196" s="310"/>
      <c r="M196" s="310"/>
      <c r="N196" s="310"/>
      <c r="O196" s="310"/>
      <c r="P196" s="310"/>
      <c r="Q196" s="310"/>
      <c r="R196" s="310"/>
      <c r="S196" s="310"/>
    </row>
    <row r="197" spans="2:19" ht="12.75" hidden="1" outlineLevel="1">
      <c r="B197" s="62"/>
      <c r="M197" s="62" t="s">
        <v>198</v>
      </c>
      <c r="N197" s="62"/>
      <c r="O197" s="62"/>
      <c r="P197" s="62"/>
      <c r="Q197" s="62"/>
      <c r="R197" s="79"/>
      <c r="S197" s="79"/>
    </row>
    <row r="198" spans="2:17" ht="12.75" hidden="1" outlineLevel="1">
      <c r="B198" s="62"/>
      <c r="M198" s="62" t="s">
        <v>66</v>
      </c>
      <c r="N198" s="62"/>
      <c r="O198" s="62"/>
      <c r="P198" s="62"/>
      <c r="Q198" s="62"/>
    </row>
    <row r="199" spans="6:13" ht="12.75" hidden="1" outlineLevel="1">
      <c r="F199" s="345" t="s">
        <v>24</v>
      </c>
      <c r="G199" s="345"/>
      <c r="H199" s="345"/>
      <c r="I199" s="345"/>
      <c r="J199" s="345"/>
      <c r="K199" s="345"/>
      <c r="L199" s="345"/>
      <c r="M199" s="345"/>
    </row>
    <row r="200" spans="6:13" ht="12.75" hidden="1" outlineLevel="1">
      <c r="F200" s="345" t="s">
        <v>240</v>
      </c>
      <c r="G200" s="345"/>
      <c r="H200" s="345"/>
      <c r="I200" s="345"/>
      <c r="J200" s="345"/>
      <c r="K200" s="345"/>
      <c r="L200" s="345"/>
      <c r="M200" s="345"/>
    </row>
    <row r="201" spans="6:13" ht="12.75" hidden="1" outlineLevel="1">
      <c r="F201" s="346" t="s">
        <v>196</v>
      </c>
      <c r="G201" s="346"/>
      <c r="H201" s="346"/>
      <c r="I201" s="346"/>
      <c r="J201" s="346"/>
      <c r="K201" s="346"/>
      <c r="L201" s="346"/>
      <c r="M201" s="346"/>
    </row>
    <row r="202" ht="12.75" hidden="1" outlineLevel="1"/>
    <row r="203" spans="2:19" ht="12.75" collapsed="1">
      <c r="B203" s="317" t="s">
        <v>72</v>
      </c>
      <c r="C203" s="317"/>
      <c r="D203" s="317"/>
      <c r="E203" s="317"/>
      <c r="F203" s="317"/>
      <c r="G203" s="317"/>
      <c r="H203" s="317"/>
      <c r="I203" s="317"/>
      <c r="J203" s="317"/>
      <c r="K203" s="317"/>
      <c r="L203" s="317"/>
      <c r="M203" s="317"/>
      <c r="N203" s="317"/>
      <c r="O203" s="317"/>
      <c r="P203" s="317"/>
      <c r="Q203" s="317"/>
      <c r="R203" s="317"/>
      <c r="S203" s="317"/>
    </row>
    <row r="204" spans="2:19" ht="12.75"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63" t="s">
        <v>30</v>
      </c>
      <c r="S204" s="269"/>
    </row>
    <row r="205" spans="2:19" ht="25.5">
      <c r="B205" s="5" t="s">
        <v>25</v>
      </c>
      <c r="C205" s="304" t="s">
        <v>26</v>
      </c>
      <c r="D205" s="304"/>
      <c r="E205" s="304"/>
      <c r="F205" s="304"/>
      <c r="G205" s="304"/>
      <c r="H205" s="304"/>
      <c r="I205" s="304" t="s">
        <v>28</v>
      </c>
      <c r="J205" s="304"/>
      <c r="K205" s="344" t="s">
        <v>62</v>
      </c>
      <c r="L205" s="344"/>
      <c r="M205" s="291" t="s">
        <v>63</v>
      </c>
      <c r="N205" s="304" t="s">
        <v>39</v>
      </c>
      <c r="O205" s="304"/>
      <c r="P205" s="304"/>
      <c r="Q205" s="337" t="s">
        <v>67</v>
      </c>
      <c r="R205" s="338"/>
      <c r="S205" s="339"/>
    </row>
    <row r="206" spans="2:19" ht="12.75">
      <c r="B206" s="5">
        <v>1</v>
      </c>
      <c r="C206" s="304">
        <v>2</v>
      </c>
      <c r="D206" s="304"/>
      <c r="E206" s="304"/>
      <c r="F206" s="304"/>
      <c r="G206" s="304"/>
      <c r="H206" s="304"/>
      <c r="I206" s="304">
        <v>3</v>
      </c>
      <c r="J206" s="304"/>
      <c r="K206" s="304">
        <v>4</v>
      </c>
      <c r="L206" s="304"/>
      <c r="M206" s="5">
        <v>5</v>
      </c>
      <c r="N206" s="304">
        <v>6</v>
      </c>
      <c r="O206" s="304"/>
      <c r="P206" s="304"/>
      <c r="Q206" s="337">
        <v>7</v>
      </c>
      <c r="R206" s="338"/>
      <c r="S206" s="339"/>
    </row>
    <row r="207" spans="2:19" ht="54" customHeight="1">
      <c r="B207" s="5">
        <v>2</v>
      </c>
      <c r="C207" s="347" t="s">
        <v>174</v>
      </c>
      <c r="D207" s="348"/>
      <c r="E207" s="348"/>
      <c r="F207" s="348"/>
      <c r="G207" s="348"/>
      <c r="H207" s="348"/>
      <c r="I207" s="391" t="s">
        <v>186</v>
      </c>
      <c r="J207" s="391"/>
      <c r="K207" s="350">
        <v>25</v>
      </c>
      <c r="L207" s="351"/>
      <c r="M207" s="292">
        <v>18</v>
      </c>
      <c r="N207" s="350">
        <v>85</v>
      </c>
      <c r="O207" s="392"/>
      <c r="P207" s="351"/>
      <c r="Q207" s="350">
        <f>K207*M207*N207</f>
        <v>38250</v>
      </c>
      <c r="R207" s="392"/>
      <c r="S207" s="351"/>
    </row>
    <row r="208" spans="2:19" ht="12.75">
      <c r="B208" s="331" t="s">
        <v>57</v>
      </c>
      <c r="C208" s="332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3"/>
      <c r="Q208" s="334">
        <f>Q207</f>
        <v>38250</v>
      </c>
      <c r="R208" s="335"/>
      <c r="S208" s="336"/>
    </row>
    <row r="209" ht="12.75">
      <c r="B209" s="6"/>
    </row>
    <row r="210" ht="12.75" hidden="1" outlineLevel="1">
      <c r="B210" s="6"/>
    </row>
    <row r="211" spans="2:14" ht="12.75" hidden="1" outlineLevel="1">
      <c r="B211" s="285" t="s">
        <v>234</v>
      </c>
      <c r="C211" s="279"/>
      <c r="D211" s="279"/>
      <c r="H211" s="283"/>
      <c r="I211" s="316">
        <f>Q208</f>
        <v>38250</v>
      </c>
      <c r="J211" s="316"/>
      <c r="K211" s="316"/>
      <c r="L211" s="283"/>
      <c r="M211" s="283"/>
      <c r="N211" s="283"/>
    </row>
    <row r="212" spans="2:14" ht="12.75" hidden="1" outlineLevel="1">
      <c r="B212" s="282"/>
      <c r="C212" s="283"/>
      <c r="D212" s="283"/>
      <c r="E212" s="283"/>
      <c r="F212" s="283"/>
      <c r="G212" s="283"/>
      <c r="H212" s="283"/>
      <c r="I212" s="284"/>
      <c r="J212" s="284"/>
      <c r="K212" s="283"/>
      <c r="L212" s="283"/>
      <c r="M212" s="283"/>
      <c r="N212" s="283"/>
    </row>
    <row r="213" spans="2:14" ht="12.75" hidden="1" outlineLevel="1">
      <c r="B213" s="282"/>
      <c r="C213" s="286"/>
      <c r="D213" s="286"/>
      <c r="E213" s="286"/>
      <c r="F213" s="286"/>
      <c r="G213" s="286"/>
      <c r="H213" s="286"/>
      <c r="I213" s="284"/>
      <c r="J213" s="284"/>
      <c r="K213" s="283"/>
      <c r="L213" s="283"/>
      <c r="M213" s="283"/>
      <c r="N213" s="283"/>
    </row>
    <row r="214" spans="2:14" ht="12.75" hidden="1" outlineLevel="1">
      <c r="B214" s="287" t="s">
        <v>97</v>
      </c>
      <c r="C214" s="287"/>
      <c r="D214" s="287"/>
      <c r="E214" s="287"/>
      <c r="F214" s="287"/>
      <c r="G214" s="287"/>
      <c r="H214" s="287"/>
      <c r="I214" s="287"/>
      <c r="J214" s="287"/>
      <c r="K214" s="287"/>
      <c r="L214" s="287" t="s">
        <v>60</v>
      </c>
      <c r="M214" s="287"/>
      <c r="N214" s="287"/>
    </row>
    <row r="215" ht="12.75" hidden="1" outlineLevel="1">
      <c r="B215" s="6"/>
    </row>
    <row r="216" spans="2:14" ht="12.75" hidden="1" outlineLevel="1">
      <c r="B216" s="287" t="s">
        <v>98</v>
      </c>
      <c r="I216" s="287"/>
      <c r="J216" s="287"/>
      <c r="K216" s="287"/>
      <c r="L216" s="6" t="s">
        <v>140</v>
      </c>
      <c r="M216" s="287"/>
      <c r="N216" s="287"/>
    </row>
    <row r="217" ht="12.75" hidden="1" outlineLevel="1">
      <c r="B217" s="290" t="s">
        <v>61</v>
      </c>
    </row>
    <row r="218" ht="12.75" hidden="1" outlineLevel="1">
      <c r="B218" s="6"/>
    </row>
    <row r="219" ht="12.75" hidden="1" outlineLevel="1"/>
    <row r="220" spans="2:19" ht="12.75" hidden="1" outlineLevel="1">
      <c r="B220" s="62"/>
      <c r="M220" s="62" t="s">
        <v>120</v>
      </c>
      <c r="N220" s="62"/>
      <c r="O220" s="62"/>
      <c r="P220" s="62"/>
      <c r="Q220" s="62"/>
      <c r="R220" s="79"/>
      <c r="S220" s="79"/>
    </row>
    <row r="221" spans="2:19" ht="12.75" hidden="1" outlineLevel="1">
      <c r="B221" s="310"/>
      <c r="C221" s="310"/>
      <c r="D221" s="310"/>
      <c r="E221" s="310"/>
      <c r="F221" s="310"/>
      <c r="G221" s="310"/>
      <c r="M221" s="310" t="s">
        <v>197</v>
      </c>
      <c r="N221" s="310"/>
      <c r="O221" s="310"/>
      <c r="P221" s="310"/>
      <c r="Q221" s="310"/>
      <c r="R221" s="310"/>
      <c r="S221" s="310"/>
    </row>
    <row r="222" spans="2:19" ht="12.75" hidden="1" outlineLevel="1">
      <c r="B222" s="310"/>
      <c r="C222" s="310"/>
      <c r="D222" s="310"/>
      <c r="E222" s="310"/>
      <c r="F222" s="310"/>
      <c r="G222" s="310"/>
      <c r="M222" s="310"/>
      <c r="N222" s="310"/>
      <c r="O222" s="310"/>
      <c r="P222" s="310"/>
      <c r="Q222" s="310"/>
      <c r="R222" s="310"/>
      <c r="S222" s="310"/>
    </row>
    <row r="223" spans="2:19" ht="12.75" hidden="1" outlineLevel="1">
      <c r="B223" s="62"/>
      <c r="M223" s="62" t="s">
        <v>198</v>
      </c>
      <c r="N223" s="62"/>
      <c r="O223" s="62"/>
      <c r="P223" s="62"/>
      <c r="Q223" s="62"/>
      <c r="R223" s="79"/>
      <c r="S223" s="79"/>
    </row>
    <row r="224" spans="2:17" ht="12.75" hidden="1" outlineLevel="1">
      <c r="B224" s="62"/>
      <c r="M224" s="62" t="s">
        <v>66</v>
      </c>
      <c r="N224" s="62"/>
      <c r="O224" s="62"/>
      <c r="P224" s="62"/>
      <c r="Q224" s="62"/>
    </row>
    <row r="225" spans="6:13" ht="12.75" hidden="1" outlineLevel="1">
      <c r="F225" s="345" t="s">
        <v>24</v>
      </c>
      <c r="G225" s="345"/>
      <c r="H225" s="345"/>
      <c r="I225" s="345"/>
      <c r="J225" s="345"/>
      <c r="K225" s="345"/>
      <c r="L225" s="345"/>
      <c r="M225" s="345"/>
    </row>
    <row r="226" spans="6:13" ht="12.75" hidden="1" outlineLevel="1">
      <c r="F226" s="345" t="s">
        <v>240</v>
      </c>
      <c r="G226" s="345"/>
      <c r="H226" s="345"/>
      <c r="I226" s="345"/>
      <c r="J226" s="345"/>
      <c r="K226" s="345"/>
      <c r="L226" s="345"/>
      <c r="M226" s="345"/>
    </row>
    <row r="227" spans="6:13" ht="12.75" hidden="1" outlineLevel="1">
      <c r="F227" s="346" t="s">
        <v>196</v>
      </c>
      <c r="G227" s="346"/>
      <c r="H227" s="346"/>
      <c r="I227" s="346"/>
      <c r="J227" s="346"/>
      <c r="K227" s="346"/>
      <c r="L227" s="346"/>
      <c r="M227" s="346"/>
    </row>
    <row r="228" ht="12.75" collapsed="1"/>
    <row r="229" spans="2:19" ht="12.75">
      <c r="B229" s="346" t="s">
        <v>68</v>
      </c>
      <c r="C229" s="346"/>
      <c r="D229" s="346"/>
      <c r="E229" s="346"/>
      <c r="F229" s="346"/>
      <c r="G229" s="346"/>
      <c r="H229" s="346"/>
      <c r="I229" s="346"/>
      <c r="J229" s="346"/>
      <c r="K229" s="346"/>
      <c r="L229" s="346"/>
      <c r="M229" s="346"/>
      <c r="N229" s="346"/>
      <c r="O229" s="346"/>
      <c r="P229" s="346"/>
      <c r="Q229" s="346"/>
      <c r="R229" s="346"/>
      <c r="S229" s="346"/>
    </row>
    <row r="231" spans="2:19" ht="25.5">
      <c r="B231" s="5" t="s">
        <v>25</v>
      </c>
      <c r="C231" s="304" t="s">
        <v>26</v>
      </c>
      <c r="D231" s="304"/>
      <c r="E231" s="304"/>
      <c r="F231" s="304"/>
      <c r="G231" s="304"/>
      <c r="H231" s="304" t="s">
        <v>28</v>
      </c>
      <c r="I231" s="304"/>
      <c r="J231" s="304" t="s">
        <v>55</v>
      </c>
      <c r="K231" s="304"/>
      <c r="L231" s="304"/>
      <c r="M231" s="304" t="s">
        <v>54</v>
      </c>
      <c r="N231" s="304"/>
      <c r="O231" s="304"/>
      <c r="P231" s="304" t="s">
        <v>56</v>
      </c>
      <c r="Q231" s="304"/>
      <c r="R231" s="304"/>
      <c r="S231" s="304"/>
    </row>
    <row r="232" spans="2:19" ht="12.75">
      <c r="B232" s="5">
        <v>1</v>
      </c>
      <c r="C232" s="304">
        <v>2</v>
      </c>
      <c r="D232" s="304"/>
      <c r="E232" s="304"/>
      <c r="F232" s="304"/>
      <c r="G232" s="304"/>
      <c r="H232" s="304">
        <v>3</v>
      </c>
      <c r="I232" s="304"/>
      <c r="J232" s="304">
        <v>4</v>
      </c>
      <c r="K232" s="304"/>
      <c r="L232" s="304"/>
      <c r="M232" s="304">
        <v>5</v>
      </c>
      <c r="N232" s="304"/>
      <c r="O232" s="304"/>
      <c r="P232" s="304">
        <v>6</v>
      </c>
      <c r="Q232" s="304"/>
      <c r="R232" s="304"/>
      <c r="S232" s="304"/>
    </row>
    <row r="233" spans="2:19" ht="12.75">
      <c r="B233" s="113">
        <v>1</v>
      </c>
      <c r="C233" s="347" t="s">
        <v>88</v>
      </c>
      <c r="D233" s="348"/>
      <c r="E233" s="348"/>
      <c r="F233" s="348"/>
      <c r="G233" s="349"/>
      <c r="H233" s="329" t="s">
        <v>85</v>
      </c>
      <c r="I233" s="329"/>
      <c r="J233" s="401"/>
      <c r="K233" s="401"/>
      <c r="L233" s="401"/>
      <c r="M233" s="308"/>
      <c r="N233" s="308"/>
      <c r="O233" s="308"/>
      <c r="P233" s="380">
        <v>10800.24</v>
      </c>
      <c r="Q233" s="380"/>
      <c r="R233" s="380"/>
      <c r="S233" s="380"/>
    </row>
    <row r="234" spans="2:19" ht="12.75">
      <c r="B234" s="113"/>
      <c r="C234" s="402" t="s">
        <v>200</v>
      </c>
      <c r="D234" s="403"/>
      <c r="E234" s="403"/>
      <c r="F234" s="403"/>
      <c r="G234" s="404"/>
      <c r="H234" s="329" t="s">
        <v>85</v>
      </c>
      <c r="I234" s="329"/>
      <c r="J234" s="401">
        <v>261.4</v>
      </c>
      <c r="K234" s="401"/>
      <c r="L234" s="401"/>
      <c r="M234" s="308">
        <v>12</v>
      </c>
      <c r="N234" s="308"/>
      <c r="O234" s="308"/>
      <c r="P234" s="330">
        <f>J234*M234</f>
        <v>3136.7999999999997</v>
      </c>
      <c r="Q234" s="330"/>
      <c r="R234" s="330"/>
      <c r="S234" s="330"/>
    </row>
    <row r="235" spans="2:19" ht="12.75">
      <c r="B235" s="113"/>
      <c r="C235" s="402" t="s">
        <v>201</v>
      </c>
      <c r="D235" s="403"/>
      <c r="E235" s="403"/>
      <c r="F235" s="403"/>
      <c r="G235" s="404"/>
      <c r="H235" s="329" t="s">
        <v>85</v>
      </c>
      <c r="I235" s="329"/>
      <c r="J235" s="401">
        <v>0.56</v>
      </c>
      <c r="K235" s="401"/>
      <c r="L235" s="401"/>
      <c r="M235" s="400">
        <f>P235/J235</f>
        <v>13684.714285714284</v>
      </c>
      <c r="N235" s="400"/>
      <c r="O235" s="400"/>
      <c r="P235" s="330">
        <f>P233-P234</f>
        <v>7663.4400000000005</v>
      </c>
      <c r="Q235" s="330"/>
      <c r="R235" s="330"/>
      <c r="S235" s="330"/>
    </row>
    <row r="236" spans="2:19" ht="12.75">
      <c r="B236" s="113">
        <v>2</v>
      </c>
      <c r="C236" s="347" t="s">
        <v>204</v>
      </c>
      <c r="D236" s="348"/>
      <c r="E236" s="348"/>
      <c r="F236" s="348"/>
      <c r="G236" s="349"/>
      <c r="H236" s="329" t="s">
        <v>85</v>
      </c>
      <c r="I236" s="329"/>
      <c r="J236" s="401">
        <f>P236/M236</f>
        <v>2376.6666666666665</v>
      </c>
      <c r="K236" s="401"/>
      <c r="L236" s="401"/>
      <c r="M236" s="308">
        <v>12</v>
      </c>
      <c r="N236" s="308"/>
      <c r="O236" s="308"/>
      <c r="P236" s="380">
        <v>28520</v>
      </c>
      <c r="Q236" s="380"/>
      <c r="R236" s="380"/>
      <c r="S236" s="380"/>
    </row>
    <row r="237" spans="2:19" ht="12.75">
      <c r="B237" s="139"/>
      <c r="C237" s="358" t="s">
        <v>57</v>
      </c>
      <c r="D237" s="359"/>
      <c r="E237" s="359"/>
      <c r="F237" s="359"/>
      <c r="G237" s="359"/>
      <c r="H237" s="359"/>
      <c r="I237" s="359"/>
      <c r="J237" s="359"/>
      <c r="K237" s="359"/>
      <c r="L237" s="359"/>
      <c r="M237" s="359"/>
      <c r="N237" s="359"/>
      <c r="O237" s="360"/>
      <c r="P237" s="362">
        <f>P233+P236</f>
        <v>39320.24</v>
      </c>
      <c r="Q237" s="363"/>
      <c r="R237" s="363"/>
      <c r="S237" s="363"/>
    </row>
    <row r="238" spans="2:19" ht="12.75">
      <c r="B238" s="256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2:19" ht="12.75">
      <c r="B239" s="317" t="s">
        <v>69</v>
      </c>
      <c r="C239" s="317"/>
      <c r="D239" s="317"/>
      <c r="E239" s="317"/>
      <c r="F239" s="317"/>
      <c r="G239" s="317"/>
      <c r="H239" s="317"/>
      <c r="I239" s="317"/>
      <c r="J239" s="317"/>
      <c r="K239" s="317"/>
      <c r="L239" s="317"/>
      <c r="M239" s="317"/>
      <c r="N239" s="317"/>
      <c r="O239" s="317"/>
      <c r="P239" s="317"/>
      <c r="Q239" s="317"/>
      <c r="R239" s="317"/>
      <c r="S239" s="317"/>
    </row>
    <row r="240" spans="2:19" ht="12.75">
      <c r="B240" s="256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2:19" ht="25.5">
      <c r="B241" s="5" t="s">
        <v>25</v>
      </c>
      <c r="C241" s="304" t="s">
        <v>26</v>
      </c>
      <c r="D241" s="304"/>
      <c r="E241" s="304"/>
      <c r="F241" s="304"/>
      <c r="G241" s="304"/>
      <c r="H241" s="304" t="s">
        <v>28</v>
      </c>
      <c r="I241" s="304"/>
      <c r="J241" s="304" t="s">
        <v>29</v>
      </c>
      <c r="K241" s="304"/>
      <c r="L241" s="304" t="s">
        <v>32</v>
      </c>
      <c r="M241" s="304"/>
      <c r="N241" s="304"/>
      <c r="O241" s="304" t="s">
        <v>33</v>
      </c>
      <c r="P241" s="304"/>
      <c r="Q241" s="304" t="s">
        <v>34</v>
      </c>
      <c r="R241" s="304"/>
      <c r="S241" s="304"/>
    </row>
    <row r="242" spans="2:19" ht="12.75">
      <c r="B242" s="5">
        <v>1</v>
      </c>
      <c r="C242" s="304">
        <v>2</v>
      </c>
      <c r="D242" s="304"/>
      <c r="E242" s="304"/>
      <c r="F242" s="304"/>
      <c r="G242" s="304"/>
      <c r="H242" s="304">
        <v>3</v>
      </c>
      <c r="I242" s="304"/>
      <c r="J242" s="304">
        <v>4</v>
      </c>
      <c r="K242" s="304"/>
      <c r="L242" s="304">
        <v>5</v>
      </c>
      <c r="M242" s="304"/>
      <c r="N242" s="304"/>
      <c r="O242" s="304">
        <v>6</v>
      </c>
      <c r="P242" s="304"/>
      <c r="Q242" s="304">
        <v>7</v>
      </c>
      <c r="R242" s="304"/>
      <c r="S242" s="304"/>
    </row>
    <row r="243" spans="2:19" ht="12.75">
      <c r="B243" s="113">
        <v>1</v>
      </c>
      <c r="C243" s="347" t="s">
        <v>123</v>
      </c>
      <c r="D243" s="348"/>
      <c r="E243" s="348"/>
      <c r="F243" s="348"/>
      <c r="G243" s="349"/>
      <c r="H243" s="329" t="s">
        <v>116</v>
      </c>
      <c r="I243" s="329"/>
      <c r="J243" s="305" t="s">
        <v>99</v>
      </c>
      <c r="K243" s="305"/>
      <c r="L243" s="401">
        <f>Q243/O243</f>
        <v>35.96350828018039</v>
      </c>
      <c r="M243" s="401"/>
      <c r="N243" s="401"/>
      <c r="O243" s="401">
        <v>7534.86</v>
      </c>
      <c r="P243" s="401"/>
      <c r="Q243" s="380">
        <v>270980</v>
      </c>
      <c r="R243" s="380"/>
      <c r="S243" s="380"/>
    </row>
    <row r="244" spans="2:19" ht="12.75">
      <c r="B244" s="113">
        <v>2</v>
      </c>
      <c r="C244" s="347" t="s">
        <v>89</v>
      </c>
      <c r="D244" s="348"/>
      <c r="E244" s="348"/>
      <c r="F244" s="348"/>
      <c r="G244" s="349"/>
      <c r="H244" s="329" t="s">
        <v>117</v>
      </c>
      <c r="I244" s="329"/>
      <c r="J244" s="305" t="s">
        <v>35</v>
      </c>
      <c r="K244" s="305"/>
      <c r="L244" s="400">
        <v>14400</v>
      </c>
      <c r="M244" s="400"/>
      <c r="N244" s="400"/>
      <c r="O244" s="401">
        <f>Q244/L244</f>
        <v>8.915277777777778</v>
      </c>
      <c r="P244" s="401"/>
      <c r="Q244" s="380">
        <v>128380</v>
      </c>
      <c r="R244" s="380"/>
      <c r="S244" s="380"/>
    </row>
    <row r="245" spans="2:19" ht="12.75">
      <c r="B245" s="113">
        <v>3</v>
      </c>
      <c r="C245" s="347" t="s">
        <v>195</v>
      </c>
      <c r="D245" s="348"/>
      <c r="E245" s="348"/>
      <c r="F245" s="348"/>
      <c r="G245" s="349"/>
      <c r="H245" s="329" t="s">
        <v>117</v>
      </c>
      <c r="I245" s="329"/>
      <c r="J245" s="305" t="s">
        <v>99</v>
      </c>
      <c r="K245" s="305"/>
      <c r="L245" s="401">
        <v>0.12</v>
      </c>
      <c r="M245" s="401"/>
      <c r="N245" s="401"/>
      <c r="O245" s="401">
        <f>4374*1.06</f>
        <v>4636.4400000000005</v>
      </c>
      <c r="P245" s="401"/>
      <c r="Q245" s="380">
        <v>5560</v>
      </c>
      <c r="R245" s="380"/>
      <c r="S245" s="380"/>
    </row>
    <row r="246" spans="2:19" ht="12.75">
      <c r="B246" s="129"/>
      <c r="C246" s="331" t="s">
        <v>57</v>
      </c>
      <c r="D246" s="332"/>
      <c r="E246" s="332"/>
      <c r="F246" s="332"/>
      <c r="G246" s="332"/>
      <c r="H246" s="332"/>
      <c r="I246" s="332"/>
      <c r="J246" s="332"/>
      <c r="K246" s="332"/>
      <c r="L246" s="332"/>
      <c r="M246" s="332"/>
      <c r="N246" s="332"/>
      <c r="O246" s="332"/>
      <c r="P246" s="333"/>
      <c r="Q246" s="371">
        <f>SUM(Q243:S245)</f>
        <v>404920</v>
      </c>
      <c r="R246" s="371"/>
      <c r="S246" s="371"/>
    </row>
    <row r="247" spans="2:19" ht="12.75">
      <c r="B247" s="256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2:19" ht="12.75">
      <c r="B248" s="317" t="s">
        <v>74</v>
      </c>
      <c r="C248" s="317"/>
      <c r="D248" s="317"/>
      <c r="E248" s="317"/>
      <c r="F248" s="317"/>
      <c r="G248" s="317"/>
      <c r="H248" s="317"/>
      <c r="I248" s="317"/>
      <c r="J248" s="317"/>
      <c r="K248" s="317"/>
      <c r="L248" s="317"/>
      <c r="M248" s="317"/>
      <c r="N248" s="317"/>
      <c r="O248" s="317"/>
      <c r="P248" s="317"/>
      <c r="Q248" s="317"/>
      <c r="R248" s="317"/>
      <c r="S248" s="317"/>
    </row>
    <row r="249" spans="2:19" ht="12.75">
      <c r="B249" s="256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2:19" ht="25.5">
      <c r="B250" s="5" t="s">
        <v>25</v>
      </c>
      <c r="C250" s="304" t="s">
        <v>26</v>
      </c>
      <c r="D250" s="304"/>
      <c r="E250" s="304"/>
      <c r="F250" s="304"/>
      <c r="G250" s="304"/>
      <c r="H250" s="304" t="s">
        <v>28</v>
      </c>
      <c r="I250" s="304"/>
      <c r="J250" s="304" t="s">
        <v>55</v>
      </c>
      <c r="K250" s="304"/>
      <c r="L250" s="304"/>
      <c r="M250" s="304" t="s">
        <v>54</v>
      </c>
      <c r="N250" s="304"/>
      <c r="O250" s="304"/>
      <c r="P250" s="304" t="s">
        <v>56</v>
      </c>
      <c r="Q250" s="304"/>
      <c r="R250" s="304"/>
      <c r="S250" s="304"/>
    </row>
    <row r="251" spans="2:19" ht="12.75">
      <c r="B251" s="5">
        <v>1</v>
      </c>
      <c r="C251" s="304">
        <v>2</v>
      </c>
      <c r="D251" s="304"/>
      <c r="E251" s="304"/>
      <c r="F251" s="304"/>
      <c r="G251" s="304"/>
      <c r="H251" s="304">
        <v>3</v>
      </c>
      <c r="I251" s="304"/>
      <c r="J251" s="304">
        <v>4</v>
      </c>
      <c r="K251" s="304"/>
      <c r="L251" s="304"/>
      <c r="M251" s="304">
        <v>5</v>
      </c>
      <c r="N251" s="304"/>
      <c r="O251" s="304"/>
      <c r="P251" s="337">
        <v>6</v>
      </c>
      <c r="Q251" s="338"/>
      <c r="R251" s="338"/>
      <c r="S251" s="339"/>
    </row>
    <row r="252" spans="2:19" ht="12.75">
      <c r="B252" s="5">
        <v>1</v>
      </c>
      <c r="C252" s="303" t="s">
        <v>192</v>
      </c>
      <c r="D252" s="303"/>
      <c r="E252" s="303"/>
      <c r="F252" s="303"/>
      <c r="G252" s="303"/>
      <c r="H252" s="329" t="s">
        <v>118</v>
      </c>
      <c r="I252" s="329"/>
      <c r="J252" s="398">
        <f>P252/M252</f>
        <v>1045</v>
      </c>
      <c r="K252" s="398"/>
      <c r="L252" s="398"/>
      <c r="M252" s="340">
        <v>6</v>
      </c>
      <c r="N252" s="340"/>
      <c r="O252" s="340"/>
      <c r="P252" s="355">
        <v>6270</v>
      </c>
      <c r="Q252" s="356"/>
      <c r="R252" s="356"/>
      <c r="S252" s="357"/>
    </row>
    <row r="253" spans="2:19" ht="12.75">
      <c r="B253" s="5">
        <v>2</v>
      </c>
      <c r="C253" s="303" t="s">
        <v>193</v>
      </c>
      <c r="D253" s="303"/>
      <c r="E253" s="303"/>
      <c r="F253" s="303"/>
      <c r="G253" s="303"/>
      <c r="H253" s="329" t="s">
        <v>118</v>
      </c>
      <c r="I253" s="329"/>
      <c r="J253" s="398">
        <f>P253/M253</f>
        <v>880</v>
      </c>
      <c r="K253" s="398"/>
      <c r="L253" s="398"/>
      <c r="M253" s="399">
        <v>8.5</v>
      </c>
      <c r="N253" s="399"/>
      <c r="O253" s="399"/>
      <c r="P253" s="355">
        <v>7480</v>
      </c>
      <c r="Q253" s="356"/>
      <c r="R253" s="356"/>
      <c r="S253" s="357"/>
    </row>
    <row r="254" spans="2:19" ht="12.75">
      <c r="B254" s="5">
        <v>3</v>
      </c>
      <c r="C254" s="303" t="s">
        <v>213</v>
      </c>
      <c r="D254" s="303"/>
      <c r="E254" s="303"/>
      <c r="F254" s="303"/>
      <c r="G254" s="303"/>
      <c r="H254" s="329" t="s">
        <v>118</v>
      </c>
      <c r="I254" s="329"/>
      <c r="J254" s="340">
        <f>P254/M254</f>
        <v>0</v>
      </c>
      <c r="K254" s="340"/>
      <c r="L254" s="340"/>
      <c r="M254" s="340">
        <v>1</v>
      </c>
      <c r="N254" s="340"/>
      <c r="O254" s="340"/>
      <c r="P254" s="355"/>
      <c r="Q254" s="356"/>
      <c r="R254" s="356"/>
      <c r="S254" s="357"/>
    </row>
    <row r="255" spans="2:19" ht="12.75">
      <c r="B255" s="5"/>
      <c r="C255" s="390" t="s">
        <v>57</v>
      </c>
      <c r="D255" s="390"/>
      <c r="E255" s="390"/>
      <c r="F255" s="390"/>
      <c r="G255" s="390"/>
      <c r="H255" s="390"/>
      <c r="I255" s="390"/>
      <c r="J255" s="390"/>
      <c r="K255" s="390"/>
      <c r="L255" s="390"/>
      <c r="M255" s="390"/>
      <c r="N255" s="390"/>
      <c r="O255" s="390"/>
      <c r="P255" s="381">
        <f>SUM(P252:S254)</f>
        <v>13750</v>
      </c>
      <c r="Q255" s="381"/>
      <c r="R255" s="381"/>
      <c r="S255" s="381"/>
    </row>
    <row r="256" spans="2:19" ht="12.75">
      <c r="B256" s="265"/>
      <c r="C256" s="7"/>
      <c r="D256" s="7"/>
      <c r="E256" s="7"/>
      <c r="F256" s="7"/>
      <c r="G256" s="7"/>
      <c r="H256" s="7"/>
      <c r="I256" s="7"/>
      <c r="J256" s="7"/>
      <c r="K256" s="7"/>
      <c r="L256" s="155"/>
      <c r="M256" s="155"/>
      <c r="N256" s="155"/>
      <c r="O256" s="265"/>
      <c r="P256" s="265"/>
      <c r="Q256" s="265"/>
      <c r="R256" s="265"/>
      <c r="S256" s="265"/>
    </row>
    <row r="257" spans="2:19" ht="12.75">
      <c r="B257" s="317" t="s">
        <v>71</v>
      </c>
      <c r="C257" s="317"/>
      <c r="D257" s="317"/>
      <c r="E257" s="317"/>
      <c r="F257" s="317"/>
      <c r="G257" s="317"/>
      <c r="H257" s="317"/>
      <c r="I257" s="317"/>
      <c r="J257" s="317"/>
      <c r="K257" s="317"/>
      <c r="L257" s="317"/>
      <c r="M257" s="317"/>
      <c r="N257" s="317"/>
      <c r="O257" s="317"/>
      <c r="P257" s="317"/>
      <c r="Q257" s="317"/>
      <c r="R257" s="317"/>
      <c r="S257" s="317"/>
    </row>
    <row r="258" spans="2:19" ht="12.75"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</row>
    <row r="259" spans="2:19" ht="25.5">
      <c r="B259" s="5" t="s">
        <v>25</v>
      </c>
      <c r="C259" s="304" t="s">
        <v>26</v>
      </c>
      <c r="D259" s="304"/>
      <c r="E259" s="304"/>
      <c r="F259" s="304"/>
      <c r="G259" s="304"/>
      <c r="H259" s="304" t="s">
        <v>28</v>
      </c>
      <c r="I259" s="304"/>
      <c r="J259" s="304" t="s">
        <v>55</v>
      </c>
      <c r="K259" s="304"/>
      <c r="L259" s="304"/>
      <c r="M259" s="304" t="s">
        <v>54</v>
      </c>
      <c r="N259" s="304"/>
      <c r="O259" s="304"/>
      <c r="P259" s="304" t="s">
        <v>56</v>
      </c>
      <c r="Q259" s="304"/>
      <c r="R259" s="304"/>
      <c r="S259" s="304"/>
    </row>
    <row r="260" spans="2:19" ht="12.75">
      <c r="B260" s="5">
        <v>1</v>
      </c>
      <c r="C260" s="304">
        <v>2</v>
      </c>
      <c r="D260" s="304"/>
      <c r="E260" s="304"/>
      <c r="F260" s="304"/>
      <c r="G260" s="304"/>
      <c r="H260" s="304">
        <v>3</v>
      </c>
      <c r="I260" s="304"/>
      <c r="J260" s="391" t="s">
        <v>90</v>
      </c>
      <c r="K260" s="391"/>
      <c r="L260" s="391"/>
      <c r="M260" s="391" t="s">
        <v>91</v>
      </c>
      <c r="N260" s="391"/>
      <c r="O260" s="391"/>
      <c r="P260" s="337">
        <v>6</v>
      </c>
      <c r="Q260" s="338"/>
      <c r="R260" s="338"/>
      <c r="S260" s="339"/>
    </row>
    <row r="261" spans="2:19" ht="12.75">
      <c r="B261" s="5">
        <v>1</v>
      </c>
      <c r="C261" s="395" t="s">
        <v>92</v>
      </c>
      <c r="D261" s="396"/>
      <c r="E261" s="396"/>
      <c r="F261" s="396"/>
      <c r="G261" s="397"/>
      <c r="H261" s="305">
        <v>30</v>
      </c>
      <c r="I261" s="305"/>
      <c r="J261" s="340">
        <f>P261/M261</f>
        <v>6148</v>
      </c>
      <c r="K261" s="340"/>
      <c r="L261" s="340"/>
      <c r="M261" s="329" t="s">
        <v>205</v>
      </c>
      <c r="N261" s="329"/>
      <c r="O261" s="329"/>
      <c r="P261" s="355">
        <v>6148</v>
      </c>
      <c r="Q261" s="356"/>
      <c r="R261" s="356"/>
      <c r="S261" s="357"/>
    </row>
    <row r="262" spans="2:19" ht="12.75">
      <c r="B262" s="5">
        <v>2</v>
      </c>
      <c r="C262" s="347" t="s">
        <v>93</v>
      </c>
      <c r="D262" s="348"/>
      <c r="E262" s="348"/>
      <c r="F262" s="348"/>
      <c r="G262" s="349"/>
      <c r="H262" s="305">
        <v>30</v>
      </c>
      <c r="I262" s="305"/>
      <c r="J262" s="340">
        <f>P262/M262</f>
        <v>2332</v>
      </c>
      <c r="K262" s="340"/>
      <c r="L262" s="340"/>
      <c r="M262" s="329" t="s">
        <v>206</v>
      </c>
      <c r="N262" s="329"/>
      <c r="O262" s="329"/>
      <c r="P262" s="355">
        <v>19822</v>
      </c>
      <c r="Q262" s="356"/>
      <c r="R262" s="356"/>
      <c r="S262" s="357"/>
    </row>
    <row r="263" spans="2:19" ht="12.75">
      <c r="B263" s="5">
        <v>2</v>
      </c>
      <c r="C263" s="347" t="s">
        <v>194</v>
      </c>
      <c r="D263" s="348"/>
      <c r="E263" s="348"/>
      <c r="F263" s="348"/>
      <c r="G263" s="349"/>
      <c r="H263" s="305">
        <v>30</v>
      </c>
      <c r="I263" s="305"/>
      <c r="J263" s="340">
        <v>2531</v>
      </c>
      <c r="K263" s="340"/>
      <c r="L263" s="340"/>
      <c r="M263" s="329" t="s">
        <v>205</v>
      </c>
      <c r="N263" s="329"/>
      <c r="O263" s="329"/>
      <c r="P263" s="355"/>
      <c r="Q263" s="356"/>
      <c r="R263" s="356"/>
      <c r="S263" s="357"/>
    </row>
    <row r="264" spans="2:19" ht="12.75">
      <c r="B264" s="5"/>
      <c r="C264" s="370" t="s">
        <v>57</v>
      </c>
      <c r="D264" s="370"/>
      <c r="E264" s="370"/>
      <c r="F264" s="370"/>
      <c r="G264" s="370"/>
      <c r="H264" s="370"/>
      <c r="I264" s="370"/>
      <c r="J264" s="370"/>
      <c r="K264" s="370"/>
      <c r="L264" s="370"/>
      <c r="M264" s="370"/>
      <c r="N264" s="370"/>
      <c r="O264" s="370"/>
      <c r="P264" s="362">
        <f>P261+P262+P263</f>
        <v>25970</v>
      </c>
      <c r="Q264" s="363"/>
      <c r="R264" s="363"/>
      <c r="S264" s="364"/>
    </row>
    <row r="265" spans="2:19" ht="12.75">
      <c r="B265" s="256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2:19" ht="12.75">
      <c r="B266" s="317" t="s">
        <v>70</v>
      </c>
      <c r="C266" s="317"/>
      <c r="D266" s="317"/>
      <c r="E266" s="317"/>
      <c r="F266" s="317"/>
      <c r="G266" s="317"/>
      <c r="H266" s="317"/>
      <c r="I266" s="317"/>
      <c r="J266" s="317"/>
      <c r="K266" s="317"/>
      <c r="L266" s="317"/>
      <c r="M266" s="317"/>
      <c r="N266" s="317"/>
      <c r="O266" s="317"/>
      <c r="P266" s="317"/>
      <c r="Q266" s="317"/>
      <c r="R266" s="317"/>
      <c r="S266" s="317"/>
    </row>
    <row r="267" spans="2:19" ht="12.75">
      <c r="B267" s="256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 t="s">
        <v>30</v>
      </c>
      <c r="R267" s="63"/>
      <c r="S267" s="63"/>
    </row>
    <row r="268" spans="2:19" ht="25.5">
      <c r="B268" s="5" t="s">
        <v>25</v>
      </c>
      <c r="C268" s="304" t="s">
        <v>26</v>
      </c>
      <c r="D268" s="304"/>
      <c r="E268" s="304"/>
      <c r="F268" s="304"/>
      <c r="G268" s="304"/>
      <c r="H268" s="304"/>
      <c r="I268" s="304"/>
      <c r="J268" s="304" t="s">
        <v>28</v>
      </c>
      <c r="K268" s="304"/>
      <c r="L268" s="337" t="s">
        <v>124</v>
      </c>
      <c r="M268" s="338"/>
      <c r="N268" s="338"/>
      <c r="O268" s="338"/>
      <c r="P268" s="338"/>
      <c r="Q268" s="338"/>
      <c r="R268" s="338"/>
      <c r="S268" s="339"/>
    </row>
    <row r="269" spans="2:19" ht="12.75">
      <c r="B269" s="5">
        <v>1</v>
      </c>
      <c r="C269" s="304">
        <v>2</v>
      </c>
      <c r="D269" s="304"/>
      <c r="E269" s="304"/>
      <c r="F269" s="304"/>
      <c r="G269" s="304"/>
      <c r="H269" s="304"/>
      <c r="I269" s="304"/>
      <c r="J269" s="304">
        <v>3</v>
      </c>
      <c r="K269" s="304"/>
      <c r="L269" s="337">
        <v>4</v>
      </c>
      <c r="M269" s="338"/>
      <c r="N269" s="338"/>
      <c r="O269" s="338"/>
      <c r="P269" s="338"/>
      <c r="Q269" s="338"/>
      <c r="R269" s="338"/>
      <c r="S269" s="339"/>
    </row>
    <row r="270" spans="2:19" ht="12.75">
      <c r="B270" s="5">
        <v>1</v>
      </c>
      <c r="C270" s="347" t="s">
        <v>38</v>
      </c>
      <c r="D270" s="348"/>
      <c r="E270" s="348"/>
      <c r="F270" s="348"/>
      <c r="G270" s="348"/>
      <c r="H270" s="348"/>
      <c r="I270" s="349"/>
      <c r="J270" s="391" t="s">
        <v>179</v>
      </c>
      <c r="K270" s="391"/>
      <c r="L270" s="350">
        <v>40500</v>
      </c>
      <c r="M270" s="392"/>
      <c r="N270" s="392"/>
      <c r="O270" s="392"/>
      <c r="P270" s="392"/>
      <c r="Q270" s="392"/>
      <c r="R270" s="392"/>
      <c r="S270" s="351"/>
    </row>
    <row r="271" spans="2:19" ht="12.75">
      <c r="B271" s="5">
        <v>2</v>
      </c>
      <c r="C271" s="347" t="s">
        <v>94</v>
      </c>
      <c r="D271" s="348"/>
      <c r="E271" s="348"/>
      <c r="F271" s="348"/>
      <c r="G271" s="348"/>
      <c r="H271" s="348"/>
      <c r="I271" s="349"/>
      <c r="J271" s="391" t="s">
        <v>179</v>
      </c>
      <c r="K271" s="391"/>
      <c r="L271" s="350">
        <v>200</v>
      </c>
      <c r="M271" s="392"/>
      <c r="N271" s="392"/>
      <c r="O271" s="392"/>
      <c r="P271" s="392"/>
      <c r="Q271" s="392"/>
      <c r="R271" s="392"/>
      <c r="S271" s="351"/>
    </row>
    <row r="272" spans="2:19" ht="12.75">
      <c r="B272" s="5"/>
      <c r="C272" s="331" t="s">
        <v>57</v>
      </c>
      <c r="D272" s="332"/>
      <c r="E272" s="332"/>
      <c r="F272" s="332"/>
      <c r="G272" s="332"/>
      <c r="H272" s="332"/>
      <c r="I272" s="332"/>
      <c r="J272" s="332"/>
      <c r="K272" s="332"/>
      <c r="L272" s="393">
        <f>L270+L271</f>
        <v>40700</v>
      </c>
      <c r="M272" s="393"/>
      <c r="N272" s="393"/>
      <c r="O272" s="393"/>
      <c r="P272" s="393"/>
      <c r="Q272" s="393"/>
      <c r="R272" s="393"/>
      <c r="S272" s="394"/>
    </row>
    <row r="273" spans="2:19" ht="12.75">
      <c r="B273" s="256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2:19" ht="12.75">
      <c r="B274" s="256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 t="s">
        <v>36</v>
      </c>
      <c r="R274" s="63"/>
      <c r="S274" s="63"/>
    </row>
    <row r="275" spans="2:19" ht="25.5">
      <c r="B275" s="5" t="s">
        <v>25</v>
      </c>
      <c r="C275" s="304" t="s">
        <v>26</v>
      </c>
      <c r="D275" s="304"/>
      <c r="E275" s="304"/>
      <c r="F275" s="304"/>
      <c r="G275" s="304"/>
      <c r="H275" s="304"/>
      <c r="I275" s="304"/>
      <c r="J275" s="304"/>
      <c r="K275" s="304" t="s">
        <v>28</v>
      </c>
      <c r="L275" s="304"/>
      <c r="M275" s="304"/>
      <c r="N275" s="304" t="s">
        <v>27</v>
      </c>
      <c r="O275" s="304"/>
      <c r="P275" s="304"/>
      <c r="Q275" s="304"/>
      <c r="R275" s="304"/>
      <c r="S275" s="304"/>
    </row>
    <row r="276" spans="2:19" ht="12.75">
      <c r="B276" s="5">
        <v>1</v>
      </c>
      <c r="C276" s="304">
        <v>2</v>
      </c>
      <c r="D276" s="304"/>
      <c r="E276" s="304"/>
      <c r="F276" s="304"/>
      <c r="G276" s="304"/>
      <c r="H276" s="304"/>
      <c r="I276" s="304"/>
      <c r="J276" s="304"/>
      <c r="K276" s="304">
        <v>3</v>
      </c>
      <c r="L276" s="304"/>
      <c r="M276" s="304"/>
      <c r="N276" s="304">
        <v>4</v>
      </c>
      <c r="O276" s="304"/>
      <c r="P276" s="304"/>
      <c r="Q276" s="304"/>
      <c r="R276" s="304"/>
      <c r="S276" s="304"/>
    </row>
    <row r="277" spans="2:19" ht="12.75">
      <c r="B277" s="90">
        <v>1</v>
      </c>
      <c r="C277" s="382" t="s">
        <v>95</v>
      </c>
      <c r="D277" s="383"/>
      <c r="E277" s="383"/>
      <c r="F277" s="383"/>
      <c r="G277" s="383"/>
      <c r="H277" s="383"/>
      <c r="I277" s="383"/>
      <c r="J277" s="384"/>
      <c r="K277" s="372" t="s">
        <v>180</v>
      </c>
      <c r="L277" s="372"/>
      <c r="M277" s="372"/>
      <c r="N277" s="385">
        <v>700</v>
      </c>
      <c r="O277" s="385"/>
      <c r="P277" s="385"/>
      <c r="Q277" s="385"/>
      <c r="R277" s="385"/>
      <c r="S277" s="385"/>
    </row>
    <row r="278" spans="2:19" ht="12.75">
      <c r="B278" s="5">
        <v>2</v>
      </c>
      <c r="C278" s="347" t="s">
        <v>125</v>
      </c>
      <c r="D278" s="348"/>
      <c r="E278" s="348"/>
      <c r="F278" s="348"/>
      <c r="G278" s="348"/>
      <c r="H278" s="348"/>
      <c r="I278" s="348"/>
      <c r="J278" s="349"/>
      <c r="K278" s="365" t="s">
        <v>181</v>
      </c>
      <c r="L278" s="386"/>
      <c r="M278" s="366"/>
      <c r="N278" s="387">
        <v>2000</v>
      </c>
      <c r="O278" s="388"/>
      <c r="P278" s="388"/>
      <c r="Q278" s="388"/>
      <c r="R278" s="388"/>
      <c r="S278" s="389"/>
    </row>
    <row r="279" spans="2:19" ht="12.75">
      <c r="B279" s="5"/>
      <c r="C279" s="390" t="s">
        <v>57</v>
      </c>
      <c r="D279" s="390"/>
      <c r="E279" s="390"/>
      <c r="F279" s="390"/>
      <c r="G279" s="390"/>
      <c r="H279" s="390"/>
      <c r="I279" s="390"/>
      <c r="J279" s="390"/>
      <c r="K279" s="391"/>
      <c r="L279" s="391"/>
      <c r="M279" s="391"/>
      <c r="N279" s="381">
        <f>N277+N278</f>
        <v>2700</v>
      </c>
      <c r="O279" s="381"/>
      <c r="P279" s="381"/>
      <c r="Q279" s="381"/>
      <c r="R279" s="381"/>
      <c r="S279" s="381"/>
    </row>
    <row r="280" spans="2:19" ht="12.75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6"/>
      <c r="Q280" s="267"/>
      <c r="R280" s="63"/>
      <c r="S280" s="63"/>
    </row>
    <row r="281" spans="2:19" ht="12.75">
      <c r="B281" s="256"/>
      <c r="C281" s="268"/>
      <c r="D281" s="268"/>
      <c r="E281" s="268"/>
      <c r="F281" s="268"/>
      <c r="G281" s="268"/>
      <c r="H281" s="268"/>
      <c r="I281" s="268"/>
      <c r="J281" s="268"/>
      <c r="K281" s="268"/>
      <c r="L281" s="63"/>
      <c r="M281" s="63"/>
      <c r="N281" s="63"/>
      <c r="O281" s="63"/>
      <c r="P281" s="63"/>
      <c r="Q281" s="63"/>
      <c r="R281" s="63"/>
      <c r="S281" s="63"/>
    </row>
    <row r="282" spans="2:19" ht="25.5" customHeight="1">
      <c r="B282" s="317" t="s">
        <v>72</v>
      </c>
      <c r="C282" s="317"/>
      <c r="D282" s="317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</row>
    <row r="283" spans="2:19" ht="12.75">
      <c r="B283" s="269"/>
      <c r="C283" s="269"/>
      <c r="D283" s="269"/>
      <c r="E283" s="269"/>
      <c r="F283" s="269"/>
      <c r="G283" s="269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63" t="s">
        <v>30</v>
      </c>
      <c r="S283" s="269"/>
    </row>
    <row r="284" spans="2:19" ht="12.75" customHeight="1">
      <c r="B284" s="5" t="s">
        <v>25</v>
      </c>
      <c r="C284" s="304" t="s">
        <v>26</v>
      </c>
      <c r="D284" s="304"/>
      <c r="E284" s="304"/>
      <c r="F284" s="304"/>
      <c r="G284" s="304"/>
      <c r="H284" s="304"/>
      <c r="I284" s="304" t="s">
        <v>28</v>
      </c>
      <c r="J284" s="304"/>
      <c r="K284" s="304" t="s">
        <v>207</v>
      </c>
      <c r="L284" s="304"/>
      <c r="M284" s="304"/>
      <c r="N284" s="304" t="s">
        <v>208</v>
      </c>
      <c r="O284" s="304"/>
      <c r="P284" s="304"/>
      <c r="Q284" s="337" t="s">
        <v>37</v>
      </c>
      <c r="R284" s="338"/>
      <c r="S284" s="339"/>
    </row>
    <row r="285" spans="2:19" ht="12.75" customHeight="1">
      <c r="B285" s="5">
        <v>1</v>
      </c>
      <c r="C285" s="304">
        <v>2</v>
      </c>
      <c r="D285" s="304"/>
      <c r="E285" s="304"/>
      <c r="F285" s="304"/>
      <c r="G285" s="304"/>
      <c r="H285" s="304"/>
      <c r="I285" s="304">
        <v>3</v>
      </c>
      <c r="J285" s="304"/>
      <c r="K285" s="304">
        <v>4</v>
      </c>
      <c r="L285" s="304"/>
      <c r="M285" s="304"/>
      <c r="N285" s="304">
        <v>5</v>
      </c>
      <c r="O285" s="304"/>
      <c r="P285" s="304"/>
      <c r="Q285" s="337">
        <v>6</v>
      </c>
      <c r="R285" s="338"/>
      <c r="S285" s="339"/>
    </row>
    <row r="286" spans="2:19" ht="12.75" customHeight="1">
      <c r="B286" s="90">
        <v>1</v>
      </c>
      <c r="C286" s="321" t="s">
        <v>137</v>
      </c>
      <c r="D286" s="361"/>
      <c r="E286" s="361"/>
      <c r="F286" s="361"/>
      <c r="G286" s="361"/>
      <c r="H286" s="322"/>
      <c r="I286" s="321">
        <v>33</v>
      </c>
      <c r="J286" s="322"/>
      <c r="K286" s="372"/>
      <c r="L286" s="372"/>
      <c r="M286" s="372"/>
      <c r="N286" s="380"/>
      <c r="O286" s="380"/>
      <c r="P286" s="380"/>
      <c r="Q286" s="355"/>
      <c r="R286" s="356"/>
      <c r="S286" s="357"/>
    </row>
    <row r="287" spans="2:19" ht="12.75" customHeight="1">
      <c r="B287" s="90"/>
      <c r="C287" s="318" t="s">
        <v>209</v>
      </c>
      <c r="D287" s="319"/>
      <c r="E287" s="319"/>
      <c r="F287" s="319"/>
      <c r="G287" s="319"/>
      <c r="H287" s="320"/>
      <c r="I287" s="321">
        <v>33</v>
      </c>
      <c r="J287" s="322"/>
      <c r="K287" s="372" t="s">
        <v>228</v>
      </c>
      <c r="L287" s="372"/>
      <c r="M287" s="372"/>
      <c r="N287" s="330">
        <v>150</v>
      </c>
      <c r="O287" s="330"/>
      <c r="P287" s="330"/>
      <c r="Q287" s="355">
        <f>K287*N287</f>
        <v>10800</v>
      </c>
      <c r="R287" s="356"/>
      <c r="S287" s="357"/>
    </row>
    <row r="288" spans="2:19" ht="12.75" customHeight="1">
      <c r="B288" s="90"/>
      <c r="C288" s="318" t="s">
        <v>214</v>
      </c>
      <c r="D288" s="373"/>
      <c r="E288" s="373"/>
      <c r="F288" s="373"/>
      <c r="G288" s="373"/>
      <c r="H288" s="374"/>
      <c r="I288" s="321">
        <v>33</v>
      </c>
      <c r="J288" s="375"/>
      <c r="K288" s="323" t="s">
        <v>229</v>
      </c>
      <c r="L288" s="377"/>
      <c r="M288" s="375"/>
      <c r="N288" s="326">
        <v>51</v>
      </c>
      <c r="O288" s="377"/>
      <c r="P288" s="375"/>
      <c r="Q288" s="355">
        <f aca="true" t="shared" si="0" ref="Q288:Q294">K288*N288</f>
        <v>1020</v>
      </c>
      <c r="R288" s="356"/>
      <c r="S288" s="357"/>
    </row>
    <row r="289" spans="2:19" ht="12.75" customHeight="1">
      <c r="B289" s="90"/>
      <c r="C289" s="318" t="s">
        <v>220</v>
      </c>
      <c r="D289" s="373"/>
      <c r="E289" s="373"/>
      <c r="F289" s="373"/>
      <c r="G289" s="373"/>
      <c r="H289" s="374"/>
      <c r="I289" s="321">
        <v>33</v>
      </c>
      <c r="J289" s="375"/>
      <c r="K289" s="323" t="s">
        <v>215</v>
      </c>
      <c r="L289" s="377"/>
      <c r="M289" s="375"/>
      <c r="N289" s="326">
        <v>375</v>
      </c>
      <c r="O289" s="378"/>
      <c r="P289" s="379"/>
      <c r="Q289" s="355">
        <f t="shared" si="0"/>
        <v>3750</v>
      </c>
      <c r="R289" s="356"/>
      <c r="S289" s="357"/>
    </row>
    <row r="290" spans="2:19" ht="12.75" customHeight="1">
      <c r="B290" s="90"/>
      <c r="C290" s="318" t="s">
        <v>216</v>
      </c>
      <c r="D290" s="373"/>
      <c r="E290" s="373"/>
      <c r="F290" s="373"/>
      <c r="G290" s="373"/>
      <c r="H290" s="374"/>
      <c r="I290" s="321">
        <v>33</v>
      </c>
      <c r="J290" s="375"/>
      <c r="K290" s="323" t="s">
        <v>229</v>
      </c>
      <c r="L290" s="324"/>
      <c r="M290" s="325"/>
      <c r="N290" s="326">
        <v>60</v>
      </c>
      <c r="O290" s="327"/>
      <c r="P290" s="328"/>
      <c r="Q290" s="355">
        <f t="shared" si="0"/>
        <v>1200</v>
      </c>
      <c r="R290" s="356"/>
      <c r="S290" s="357"/>
    </row>
    <row r="291" spans="2:19" ht="12.75" customHeight="1">
      <c r="B291" s="90"/>
      <c r="C291" s="318" t="s">
        <v>210</v>
      </c>
      <c r="D291" s="319"/>
      <c r="E291" s="319"/>
      <c r="F291" s="319"/>
      <c r="G291" s="319"/>
      <c r="H291" s="320"/>
      <c r="I291" s="321">
        <v>33</v>
      </c>
      <c r="J291" s="322"/>
      <c r="K291" s="376">
        <v>24</v>
      </c>
      <c r="L291" s="372"/>
      <c r="M291" s="372"/>
      <c r="N291" s="330">
        <v>75</v>
      </c>
      <c r="O291" s="330"/>
      <c r="P291" s="330"/>
      <c r="Q291" s="355">
        <f t="shared" si="0"/>
        <v>1800</v>
      </c>
      <c r="R291" s="356"/>
      <c r="S291" s="357"/>
    </row>
    <row r="292" spans="2:19" ht="12.75" customHeight="1">
      <c r="B292" s="90"/>
      <c r="C292" s="318" t="s">
        <v>211</v>
      </c>
      <c r="D292" s="319"/>
      <c r="E292" s="319"/>
      <c r="F292" s="319"/>
      <c r="G292" s="319"/>
      <c r="H292" s="320"/>
      <c r="I292" s="321">
        <v>33</v>
      </c>
      <c r="J292" s="322"/>
      <c r="K292" s="372" t="s">
        <v>229</v>
      </c>
      <c r="L292" s="372"/>
      <c r="M292" s="372"/>
      <c r="N292" s="330">
        <v>54</v>
      </c>
      <c r="O292" s="330"/>
      <c r="P292" s="330"/>
      <c r="Q292" s="355">
        <f t="shared" si="0"/>
        <v>1080</v>
      </c>
      <c r="R292" s="356"/>
      <c r="S292" s="357"/>
    </row>
    <row r="293" spans="2:19" ht="12.75" customHeight="1">
      <c r="B293" s="90"/>
      <c r="C293" s="318" t="s">
        <v>217</v>
      </c>
      <c r="D293" s="373"/>
      <c r="E293" s="373"/>
      <c r="F293" s="373"/>
      <c r="G293" s="373"/>
      <c r="H293" s="374"/>
      <c r="I293" s="321">
        <v>33</v>
      </c>
      <c r="J293" s="375"/>
      <c r="K293" s="323" t="s">
        <v>230</v>
      </c>
      <c r="L293" s="324"/>
      <c r="M293" s="325"/>
      <c r="N293" s="326">
        <v>120</v>
      </c>
      <c r="O293" s="327"/>
      <c r="P293" s="328"/>
      <c r="Q293" s="355">
        <f t="shared" si="0"/>
        <v>2640</v>
      </c>
      <c r="R293" s="356"/>
      <c r="S293" s="357"/>
    </row>
    <row r="294" spans="2:19" ht="12.75" customHeight="1">
      <c r="B294" s="90"/>
      <c r="C294" s="318" t="s">
        <v>212</v>
      </c>
      <c r="D294" s="319"/>
      <c r="E294" s="319"/>
      <c r="F294" s="319"/>
      <c r="G294" s="319"/>
      <c r="H294" s="320"/>
      <c r="I294" s="321">
        <v>33</v>
      </c>
      <c r="J294" s="322"/>
      <c r="K294" s="372" t="s">
        <v>229</v>
      </c>
      <c r="L294" s="372"/>
      <c r="M294" s="372"/>
      <c r="N294" s="330">
        <v>150</v>
      </c>
      <c r="O294" s="330"/>
      <c r="P294" s="330"/>
      <c r="Q294" s="355">
        <f t="shared" si="0"/>
        <v>3000</v>
      </c>
      <c r="R294" s="356"/>
      <c r="S294" s="357"/>
    </row>
    <row r="295" spans="2:19" ht="12.75">
      <c r="B295" s="90"/>
      <c r="C295" s="318" t="s">
        <v>221</v>
      </c>
      <c r="D295" s="319"/>
      <c r="E295" s="319"/>
      <c r="F295" s="319"/>
      <c r="G295" s="319"/>
      <c r="H295" s="320"/>
      <c r="I295" s="321">
        <v>33</v>
      </c>
      <c r="J295" s="322"/>
      <c r="K295" s="323" t="s">
        <v>215</v>
      </c>
      <c r="L295" s="324"/>
      <c r="M295" s="325"/>
      <c r="N295" s="326">
        <v>390</v>
      </c>
      <c r="O295" s="327"/>
      <c r="P295" s="328"/>
      <c r="Q295" s="355">
        <f>K295*N295</f>
        <v>3900</v>
      </c>
      <c r="R295" s="356"/>
      <c r="S295" s="357"/>
    </row>
    <row r="296" spans="2:19" ht="12.75">
      <c r="B296" s="5"/>
      <c r="C296" s="318" t="s">
        <v>231</v>
      </c>
      <c r="D296" s="319"/>
      <c r="E296" s="319"/>
      <c r="F296" s="319"/>
      <c r="G296" s="319"/>
      <c r="H296" s="320"/>
      <c r="I296" s="305">
        <v>33</v>
      </c>
      <c r="J296" s="305"/>
      <c r="K296" s="329" t="s">
        <v>232</v>
      </c>
      <c r="L296" s="329"/>
      <c r="M296" s="329"/>
      <c r="N296" s="330">
        <v>405</v>
      </c>
      <c r="O296" s="330"/>
      <c r="P296" s="330"/>
      <c r="Q296" s="355">
        <f>K296*N296</f>
        <v>810</v>
      </c>
      <c r="R296" s="356"/>
      <c r="S296" s="357"/>
    </row>
    <row r="297" spans="2:19" ht="12.75">
      <c r="B297" s="113"/>
      <c r="C297" s="370" t="s">
        <v>57</v>
      </c>
      <c r="D297" s="370"/>
      <c r="E297" s="370"/>
      <c r="F297" s="370"/>
      <c r="G297" s="370"/>
      <c r="H297" s="370"/>
      <c r="I297" s="370"/>
      <c r="J297" s="370"/>
      <c r="K297" s="370"/>
      <c r="L297" s="370"/>
      <c r="M297" s="370"/>
      <c r="N297" s="370"/>
      <c r="O297" s="370"/>
      <c r="P297" s="370"/>
      <c r="Q297" s="371">
        <f>SUM(Q287:S296)</f>
        <v>30000</v>
      </c>
      <c r="R297" s="371"/>
      <c r="S297" s="371"/>
    </row>
    <row r="298" spans="2:19" ht="12.75">
      <c r="B298" s="68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3"/>
      <c r="R298" s="273"/>
      <c r="S298" s="273"/>
    </row>
    <row r="299" spans="2:19" ht="12.75">
      <c r="B299" s="68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3"/>
      <c r="R299" s="63" t="s">
        <v>36</v>
      </c>
      <c r="S299" s="273"/>
    </row>
    <row r="300" spans="2:19" ht="25.5">
      <c r="B300" s="5" t="s">
        <v>25</v>
      </c>
      <c r="C300" s="304" t="s">
        <v>26</v>
      </c>
      <c r="D300" s="304"/>
      <c r="E300" s="304"/>
      <c r="F300" s="304"/>
      <c r="G300" s="304"/>
      <c r="H300" s="304"/>
      <c r="I300" s="304" t="s">
        <v>28</v>
      </c>
      <c r="J300" s="304"/>
      <c r="K300" s="304" t="s">
        <v>127</v>
      </c>
      <c r="L300" s="304"/>
      <c r="M300" s="304"/>
      <c r="N300" s="304" t="s">
        <v>128</v>
      </c>
      <c r="O300" s="304"/>
      <c r="P300" s="304"/>
      <c r="Q300" s="304" t="s">
        <v>37</v>
      </c>
      <c r="R300" s="304"/>
      <c r="S300" s="304"/>
    </row>
    <row r="301" spans="2:19" ht="12.75">
      <c r="B301" s="5">
        <v>1</v>
      </c>
      <c r="C301" s="304">
        <v>2</v>
      </c>
      <c r="D301" s="304"/>
      <c r="E301" s="304"/>
      <c r="F301" s="304"/>
      <c r="G301" s="304"/>
      <c r="H301" s="304"/>
      <c r="I301" s="304">
        <v>3</v>
      </c>
      <c r="J301" s="304"/>
      <c r="K301" s="304">
        <v>4</v>
      </c>
      <c r="L301" s="304"/>
      <c r="M301" s="304"/>
      <c r="N301" s="304">
        <v>5</v>
      </c>
      <c r="O301" s="304"/>
      <c r="P301" s="304"/>
      <c r="Q301" s="337">
        <v>6</v>
      </c>
      <c r="R301" s="338"/>
      <c r="S301" s="339"/>
    </row>
    <row r="302" spans="2:19" ht="12.75">
      <c r="B302" s="5">
        <v>1</v>
      </c>
      <c r="C302" s="347" t="s">
        <v>96</v>
      </c>
      <c r="D302" s="348"/>
      <c r="E302" s="348"/>
      <c r="F302" s="348"/>
      <c r="G302" s="348"/>
      <c r="H302" s="349"/>
      <c r="I302" s="365" t="s">
        <v>119</v>
      </c>
      <c r="J302" s="366"/>
      <c r="K302" s="367"/>
      <c r="L302" s="368"/>
      <c r="M302" s="369"/>
      <c r="N302" s="326"/>
      <c r="O302" s="361"/>
      <c r="P302" s="322"/>
      <c r="Q302" s="326"/>
      <c r="R302" s="327"/>
      <c r="S302" s="328"/>
    </row>
    <row r="303" spans="2:19" ht="12.75">
      <c r="B303" s="5"/>
      <c r="C303" s="347" t="s">
        <v>202</v>
      </c>
      <c r="D303" s="348"/>
      <c r="E303" s="348"/>
      <c r="F303" s="348"/>
      <c r="G303" s="348"/>
      <c r="H303" s="349"/>
      <c r="I303" s="365" t="s">
        <v>119</v>
      </c>
      <c r="J303" s="366"/>
      <c r="K303" s="341">
        <f>Q303/N303</f>
        <v>2004.646418857661</v>
      </c>
      <c r="L303" s="342"/>
      <c r="M303" s="343"/>
      <c r="N303" s="326">
        <v>44.12</v>
      </c>
      <c r="O303" s="361"/>
      <c r="P303" s="322"/>
      <c r="Q303" s="355">
        <v>88445</v>
      </c>
      <c r="R303" s="356"/>
      <c r="S303" s="357"/>
    </row>
    <row r="304" spans="2:19" ht="12.75">
      <c r="B304" s="5"/>
      <c r="C304" s="347" t="s">
        <v>203</v>
      </c>
      <c r="D304" s="348"/>
      <c r="E304" s="348"/>
      <c r="F304" s="348"/>
      <c r="G304" s="348"/>
      <c r="H304" s="349"/>
      <c r="I304" s="365" t="s">
        <v>119</v>
      </c>
      <c r="J304" s="366"/>
      <c r="K304" s="341">
        <v>52</v>
      </c>
      <c r="L304" s="342"/>
      <c r="M304" s="343"/>
      <c r="N304" s="326">
        <v>222.22</v>
      </c>
      <c r="O304" s="361"/>
      <c r="P304" s="322"/>
      <c r="Q304" s="355">
        <f>K304*N304</f>
        <v>11555.44</v>
      </c>
      <c r="R304" s="356"/>
      <c r="S304" s="357"/>
    </row>
    <row r="305" spans="2:19" ht="12.75">
      <c r="B305" s="113"/>
      <c r="C305" s="358" t="s">
        <v>57</v>
      </c>
      <c r="D305" s="359"/>
      <c r="E305" s="359"/>
      <c r="F305" s="359"/>
      <c r="G305" s="359"/>
      <c r="H305" s="359"/>
      <c r="I305" s="359"/>
      <c r="J305" s="359"/>
      <c r="K305" s="359"/>
      <c r="L305" s="359"/>
      <c r="M305" s="359"/>
      <c r="N305" s="359"/>
      <c r="O305" s="359"/>
      <c r="P305" s="360"/>
      <c r="Q305" s="362">
        <f>Q303+Q304</f>
        <v>100000.44</v>
      </c>
      <c r="R305" s="363"/>
      <c r="S305" s="364"/>
    </row>
    <row r="306" spans="2:19" ht="12.75">
      <c r="B306" s="62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2:19" ht="12.75" hidden="1" outlineLevel="1">
      <c r="B307" s="270"/>
      <c r="D307" s="272" t="s">
        <v>233</v>
      </c>
      <c r="F307" s="68"/>
      <c r="G307" s="273">
        <f>Q305+N279+L272+P264+P255+Q246+P237+Q297</f>
        <v>657360.6799999999</v>
      </c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</row>
    <row r="308" spans="2:19" ht="12.75" hidden="1" outlineLevel="1">
      <c r="B308" s="271"/>
      <c r="C308" s="68"/>
      <c r="D308" s="68"/>
      <c r="E308" s="68"/>
      <c r="F308" s="68"/>
      <c r="G308" s="65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</row>
    <row r="309" spans="2:19" ht="12.75" hidden="1" outlineLevel="1">
      <c r="B309" s="270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2:19" ht="12.75" hidden="1" outlineLevel="1">
      <c r="B310" s="62" t="s">
        <v>97</v>
      </c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 t="s">
        <v>60</v>
      </c>
      <c r="N310" s="63"/>
      <c r="O310" s="63"/>
      <c r="P310" s="63"/>
      <c r="Q310" s="63"/>
      <c r="R310" s="63"/>
      <c r="S310" s="63"/>
    </row>
    <row r="311" spans="2:19" ht="12.75" hidden="1" outlineLevel="1">
      <c r="B311" s="62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2:19" ht="12.75" hidden="1" outlineLevel="1">
      <c r="B312" s="62" t="s">
        <v>98</v>
      </c>
      <c r="D312" s="63"/>
      <c r="E312" s="63"/>
      <c r="F312" s="63"/>
      <c r="G312" s="63"/>
      <c r="H312" s="63"/>
      <c r="I312" s="63"/>
      <c r="J312" s="63"/>
      <c r="K312" s="63"/>
      <c r="L312" s="63"/>
      <c r="M312" s="63" t="s">
        <v>140</v>
      </c>
      <c r="N312" s="63"/>
      <c r="O312" s="63"/>
      <c r="P312" s="274" t="s">
        <v>61</v>
      </c>
      <c r="Q312" s="63"/>
      <c r="S312" s="63"/>
    </row>
    <row r="313" ht="12.75" hidden="1" outlineLevel="1"/>
    <row r="314" ht="12.75" hidden="1" outlineLevel="1"/>
    <row r="315" spans="2:19" ht="12.75" hidden="1" outlineLevel="1">
      <c r="B315" s="62"/>
      <c r="M315" s="62" t="s">
        <v>120</v>
      </c>
      <c r="N315" s="62"/>
      <c r="O315" s="62"/>
      <c r="P315" s="62"/>
      <c r="Q315" s="62"/>
      <c r="R315" s="79"/>
      <c r="S315" s="79"/>
    </row>
    <row r="316" spans="2:19" ht="12.75" hidden="1" outlineLevel="1">
      <c r="B316" s="310"/>
      <c r="C316" s="310"/>
      <c r="D316" s="310"/>
      <c r="E316" s="310"/>
      <c r="F316" s="310"/>
      <c r="G316" s="310"/>
      <c r="M316" s="310" t="s">
        <v>197</v>
      </c>
      <c r="N316" s="310"/>
      <c r="O316" s="310"/>
      <c r="P316" s="310"/>
      <c r="Q316" s="310"/>
      <c r="R316" s="310"/>
      <c r="S316" s="310"/>
    </row>
    <row r="317" spans="2:19" ht="12.75" hidden="1" outlineLevel="1">
      <c r="B317" s="310"/>
      <c r="C317" s="310"/>
      <c r="D317" s="310"/>
      <c r="E317" s="310"/>
      <c r="F317" s="310"/>
      <c r="G317" s="310"/>
      <c r="M317" s="310"/>
      <c r="N317" s="310"/>
      <c r="O317" s="310"/>
      <c r="P317" s="310"/>
      <c r="Q317" s="310"/>
      <c r="R317" s="310"/>
      <c r="S317" s="310"/>
    </row>
    <row r="318" spans="2:19" ht="12.75" hidden="1" outlineLevel="1">
      <c r="B318" s="62"/>
      <c r="M318" s="62" t="s">
        <v>198</v>
      </c>
      <c r="N318" s="62"/>
      <c r="O318" s="62"/>
      <c r="P318" s="62"/>
      <c r="Q318" s="62"/>
      <c r="R318" s="79"/>
      <c r="S318" s="79"/>
    </row>
    <row r="319" spans="2:17" ht="12.75" hidden="1" outlineLevel="1">
      <c r="B319" s="62"/>
      <c r="M319" s="62" t="s">
        <v>66</v>
      </c>
      <c r="N319" s="62"/>
      <c r="O319" s="62"/>
      <c r="P319" s="62"/>
      <c r="Q319" s="62"/>
    </row>
    <row r="320" spans="6:13" ht="12.75" hidden="1" outlineLevel="1">
      <c r="F320" s="345" t="s">
        <v>24</v>
      </c>
      <c r="G320" s="345"/>
      <c r="H320" s="345"/>
      <c r="I320" s="345"/>
      <c r="J320" s="345"/>
      <c r="K320" s="345"/>
      <c r="L320" s="345"/>
      <c r="M320" s="345"/>
    </row>
    <row r="321" spans="6:13" ht="12.75" hidden="1" outlineLevel="1">
      <c r="F321" s="345" t="s">
        <v>240</v>
      </c>
      <c r="G321" s="345"/>
      <c r="H321" s="345"/>
      <c r="I321" s="345"/>
      <c r="J321" s="345"/>
      <c r="K321" s="345"/>
      <c r="L321" s="345"/>
      <c r="M321" s="345"/>
    </row>
    <row r="322" spans="6:13" ht="12.75" hidden="1" outlineLevel="1">
      <c r="F322" s="346" t="s">
        <v>196</v>
      </c>
      <c r="G322" s="346"/>
      <c r="H322" s="346"/>
      <c r="I322" s="346"/>
      <c r="J322" s="346"/>
      <c r="K322" s="346"/>
      <c r="L322" s="346"/>
      <c r="M322" s="346"/>
    </row>
    <row r="323" ht="12.75" hidden="1" outlineLevel="1"/>
    <row r="324" spans="2:19" ht="12.75" collapsed="1">
      <c r="B324" s="317" t="s">
        <v>72</v>
      </c>
      <c r="C324" s="317"/>
      <c r="D324" s="317"/>
      <c r="E324" s="317"/>
      <c r="F324" s="317"/>
      <c r="G324" s="317"/>
      <c r="H324" s="317"/>
      <c r="I324" s="317"/>
      <c r="J324" s="317"/>
      <c r="K324" s="317"/>
      <c r="L324" s="317"/>
      <c r="M324" s="317"/>
      <c r="N324" s="317"/>
      <c r="O324" s="317"/>
      <c r="P324" s="317"/>
      <c r="Q324" s="317"/>
      <c r="R324" s="317"/>
      <c r="S324" s="317"/>
    </row>
    <row r="325" spans="2:19" ht="12.75">
      <c r="B325" s="269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63" t="s">
        <v>30</v>
      </c>
      <c r="S325" s="269"/>
    </row>
    <row r="326" spans="2:19" ht="25.5">
      <c r="B326" s="5" t="s">
        <v>25</v>
      </c>
      <c r="C326" s="304" t="s">
        <v>26</v>
      </c>
      <c r="D326" s="304"/>
      <c r="E326" s="304"/>
      <c r="F326" s="304"/>
      <c r="G326" s="304"/>
      <c r="H326" s="304"/>
      <c r="I326" s="304" t="s">
        <v>28</v>
      </c>
      <c r="J326" s="304"/>
      <c r="K326" s="344" t="s">
        <v>62</v>
      </c>
      <c r="L326" s="344"/>
      <c r="M326" s="291" t="s">
        <v>63</v>
      </c>
      <c r="N326" s="304" t="s">
        <v>39</v>
      </c>
      <c r="O326" s="304"/>
      <c r="P326" s="304"/>
      <c r="Q326" s="337" t="s">
        <v>67</v>
      </c>
      <c r="R326" s="338"/>
      <c r="S326" s="339"/>
    </row>
    <row r="327" spans="2:19" ht="12.75">
      <c r="B327" s="5">
        <v>1</v>
      </c>
      <c r="C327" s="304">
        <v>2</v>
      </c>
      <c r="D327" s="304"/>
      <c r="E327" s="304"/>
      <c r="F327" s="304"/>
      <c r="G327" s="304"/>
      <c r="H327" s="304"/>
      <c r="I327" s="304">
        <v>3</v>
      </c>
      <c r="J327" s="304"/>
      <c r="K327" s="304">
        <v>4</v>
      </c>
      <c r="L327" s="304"/>
      <c r="M327" s="5">
        <v>5</v>
      </c>
      <c r="N327" s="304">
        <v>6</v>
      </c>
      <c r="O327" s="304"/>
      <c r="P327" s="304"/>
      <c r="Q327" s="337">
        <v>7</v>
      </c>
      <c r="R327" s="338"/>
      <c r="S327" s="339"/>
    </row>
    <row r="328" spans="2:19" ht="27" customHeight="1">
      <c r="B328" s="5">
        <v>1</v>
      </c>
      <c r="C328" s="347" t="s">
        <v>218</v>
      </c>
      <c r="D328" s="348"/>
      <c r="E328" s="348"/>
      <c r="F328" s="348"/>
      <c r="G328" s="348"/>
      <c r="H328" s="349"/>
      <c r="I328" s="329" t="s">
        <v>119</v>
      </c>
      <c r="J328" s="329"/>
      <c r="K328" s="340">
        <f>Q328/N328/M328</f>
        <v>10.527500149619966</v>
      </c>
      <c r="L328" s="340"/>
      <c r="M328" s="299">
        <v>217</v>
      </c>
      <c r="N328" s="340">
        <v>77</v>
      </c>
      <c r="O328" s="340"/>
      <c r="P328" s="340"/>
      <c r="Q328" s="341">
        <v>175904</v>
      </c>
      <c r="R328" s="342"/>
      <c r="S328" s="343"/>
    </row>
    <row r="329" spans="2:19" ht="12.75">
      <c r="B329" s="5"/>
      <c r="C329" s="331" t="s">
        <v>57</v>
      </c>
      <c r="D329" s="332"/>
      <c r="E329" s="332"/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3"/>
      <c r="Q329" s="355">
        <f>Q328</f>
        <v>175904</v>
      </c>
      <c r="R329" s="356"/>
      <c r="S329" s="357"/>
    </row>
    <row r="330" ht="12.75">
      <c r="B330" s="6"/>
    </row>
    <row r="331" spans="2:17" ht="12.75">
      <c r="B331" s="6"/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63" t="s">
        <v>36</v>
      </c>
    </row>
    <row r="332" spans="2:19" ht="38.25">
      <c r="B332" s="280" t="s">
        <v>25</v>
      </c>
      <c r="C332" s="337" t="s">
        <v>26</v>
      </c>
      <c r="D332" s="338"/>
      <c r="E332" s="338"/>
      <c r="F332" s="338"/>
      <c r="G332" s="338"/>
      <c r="H332" s="338"/>
      <c r="I332" s="339"/>
      <c r="J332" s="5" t="s">
        <v>28</v>
      </c>
      <c r="K332" s="337" t="s">
        <v>62</v>
      </c>
      <c r="L332" s="339"/>
      <c r="M332" s="291" t="s">
        <v>107</v>
      </c>
      <c r="N332" s="337" t="s">
        <v>39</v>
      </c>
      <c r="O332" s="338"/>
      <c r="P332" s="339"/>
      <c r="Q332" s="337" t="s">
        <v>67</v>
      </c>
      <c r="R332" s="338"/>
      <c r="S332" s="339"/>
    </row>
    <row r="333" spans="2:19" ht="12.75">
      <c r="B333" s="5">
        <v>1</v>
      </c>
      <c r="C333" s="337">
        <v>2</v>
      </c>
      <c r="D333" s="338"/>
      <c r="E333" s="338"/>
      <c r="F333" s="338"/>
      <c r="G333" s="338"/>
      <c r="H333" s="338"/>
      <c r="I333" s="339"/>
      <c r="J333" s="5">
        <v>3</v>
      </c>
      <c r="K333" s="337">
        <v>4</v>
      </c>
      <c r="L333" s="339"/>
      <c r="M333" s="5">
        <v>5</v>
      </c>
      <c r="N333" s="337">
        <v>6</v>
      </c>
      <c r="O333" s="338"/>
      <c r="P333" s="339"/>
      <c r="Q333" s="337">
        <v>7</v>
      </c>
      <c r="R333" s="338"/>
      <c r="S333" s="339"/>
    </row>
    <row r="334" spans="2:19" ht="28.5" customHeight="1">
      <c r="B334" s="5">
        <v>1</v>
      </c>
      <c r="C334" s="347" t="s">
        <v>226</v>
      </c>
      <c r="D334" s="348"/>
      <c r="E334" s="348"/>
      <c r="F334" s="348"/>
      <c r="G334" s="348"/>
      <c r="H334" s="348"/>
      <c r="I334" s="349"/>
      <c r="J334" s="112" t="s">
        <v>119</v>
      </c>
      <c r="K334" s="350">
        <f>Q334/N334/M334</f>
        <v>9.540008378718055</v>
      </c>
      <c r="L334" s="351"/>
      <c r="M334" s="292">
        <v>217</v>
      </c>
      <c r="N334" s="337">
        <v>38.5</v>
      </c>
      <c r="O334" s="338"/>
      <c r="P334" s="339"/>
      <c r="Q334" s="352">
        <v>79702</v>
      </c>
      <c r="R334" s="353"/>
      <c r="S334" s="354"/>
    </row>
    <row r="335" ht="12.75">
      <c r="B335" s="6"/>
    </row>
    <row r="336" ht="12.75" hidden="1" outlineLevel="1">
      <c r="B336" s="6"/>
    </row>
    <row r="337" spans="2:14" ht="12.75" hidden="1" outlineLevel="1">
      <c r="B337" s="285" t="s">
        <v>234</v>
      </c>
      <c r="C337" s="279"/>
      <c r="D337" s="279"/>
      <c r="H337" s="283"/>
      <c r="I337" s="316">
        <f>Q329+Q334</f>
        <v>255606</v>
      </c>
      <c r="J337" s="316"/>
      <c r="K337" s="316"/>
      <c r="L337" s="283"/>
      <c r="M337" s="283"/>
      <c r="N337" s="283"/>
    </row>
    <row r="338" spans="2:14" ht="12.75" hidden="1" outlineLevel="1">
      <c r="B338" s="282"/>
      <c r="C338" s="283"/>
      <c r="D338" s="283"/>
      <c r="E338" s="283"/>
      <c r="F338" s="283"/>
      <c r="G338" s="283"/>
      <c r="H338" s="283"/>
      <c r="I338" s="284"/>
      <c r="J338" s="284"/>
      <c r="K338" s="283"/>
      <c r="L338" s="283"/>
      <c r="M338" s="283"/>
      <c r="N338" s="283"/>
    </row>
    <row r="339" spans="2:14" ht="12.75" hidden="1" outlineLevel="1">
      <c r="B339" s="282"/>
      <c r="C339" s="286"/>
      <c r="D339" s="286"/>
      <c r="E339" s="286"/>
      <c r="F339" s="286"/>
      <c r="G339" s="286"/>
      <c r="H339" s="286"/>
      <c r="I339" s="284"/>
      <c r="J339" s="284"/>
      <c r="K339" s="283"/>
      <c r="L339" s="283"/>
      <c r="M339" s="283"/>
      <c r="N339" s="283"/>
    </row>
    <row r="340" spans="2:14" ht="12.75" hidden="1" outlineLevel="1">
      <c r="B340" s="287" t="s">
        <v>97</v>
      </c>
      <c r="C340" s="287"/>
      <c r="D340" s="287"/>
      <c r="E340" s="287"/>
      <c r="F340" s="287"/>
      <c r="G340" s="287"/>
      <c r="H340" s="287"/>
      <c r="I340" s="287"/>
      <c r="J340" s="287"/>
      <c r="K340" s="287"/>
      <c r="L340" s="287" t="s">
        <v>60</v>
      </c>
      <c r="M340" s="287"/>
      <c r="N340" s="287"/>
    </row>
    <row r="341" ht="12.75" hidden="1" outlineLevel="1">
      <c r="B341" s="6"/>
    </row>
    <row r="342" spans="2:14" ht="12.75" hidden="1" outlineLevel="1">
      <c r="B342" s="287" t="s">
        <v>98</v>
      </c>
      <c r="I342" s="287"/>
      <c r="J342" s="287"/>
      <c r="K342" s="287"/>
      <c r="L342" s="6" t="s">
        <v>140</v>
      </c>
      <c r="M342" s="287"/>
      <c r="N342" s="287"/>
    </row>
    <row r="343" ht="12.75" hidden="1" outlineLevel="1">
      <c r="B343" s="290" t="s">
        <v>61</v>
      </c>
    </row>
    <row r="344" ht="12.75" hidden="1" outlineLevel="1"/>
    <row r="345" spans="2:19" ht="12.75" hidden="1" outlineLevel="1">
      <c r="B345" s="62"/>
      <c r="M345" s="62" t="s">
        <v>120</v>
      </c>
      <c r="N345" s="62"/>
      <c r="O345" s="62"/>
      <c r="P345" s="62"/>
      <c r="Q345" s="62"/>
      <c r="R345" s="79"/>
      <c r="S345" s="79"/>
    </row>
    <row r="346" spans="2:19" ht="12.75" hidden="1" outlineLevel="1">
      <c r="B346" s="310"/>
      <c r="C346" s="310"/>
      <c r="D346" s="310"/>
      <c r="E346" s="310"/>
      <c r="F346" s="310"/>
      <c r="G346" s="310"/>
      <c r="M346" s="310" t="s">
        <v>197</v>
      </c>
      <c r="N346" s="310"/>
      <c r="O346" s="310"/>
      <c r="P346" s="310"/>
      <c r="Q346" s="310"/>
      <c r="R346" s="310"/>
      <c r="S346" s="310"/>
    </row>
    <row r="347" spans="2:19" ht="12.75" hidden="1" outlineLevel="1">
      <c r="B347" s="310"/>
      <c r="C347" s="310"/>
      <c r="D347" s="310"/>
      <c r="E347" s="310"/>
      <c r="F347" s="310"/>
      <c r="G347" s="310"/>
      <c r="M347" s="310"/>
      <c r="N347" s="310"/>
      <c r="O347" s="310"/>
      <c r="P347" s="310"/>
      <c r="Q347" s="310"/>
      <c r="R347" s="310"/>
      <c r="S347" s="310"/>
    </row>
    <row r="348" spans="2:19" ht="12.75" hidden="1" outlineLevel="1">
      <c r="B348" s="62"/>
      <c r="M348" s="62" t="s">
        <v>198</v>
      </c>
      <c r="N348" s="62"/>
      <c r="O348" s="62"/>
      <c r="P348" s="62"/>
      <c r="Q348" s="62"/>
      <c r="R348" s="79"/>
      <c r="S348" s="79"/>
    </row>
    <row r="349" spans="2:17" ht="12.75" hidden="1" outlineLevel="1">
      <c r="B349" s="62"/>
      <c r="M349" s="62" t="s">
        <v>66</v>
      </c>
      <c r="N349" s="62"/>
      <c r="O349" s="62"/>
      <c r="P349" s="62"/>
      <c r="Q349" s="62"/>
    </row>
    <row r="350" spans="6:13" ht="12.75" hidden="1" outlineLevel="1">
      <c r="F350" s="345" t="s">
        <v>24</v>
      </c>
      <c r="G350" s="345"/>
      <c r="H350" s="345"/>
      <c r="I350" s="345"/>
      <c r="J350" s="345"/>
      <c r="K350" s="345"/>
      <c r="L350" s="345"/>
      <c r="M350" s="345"/>
    </row>
    <row r="351" spans="6:13" ht="12.75" hidden="1" outlineLevel="1">
      <c r="F351" s="345" t="s">
        <v>240</v>
      </c>
      <c r="G351" s="345"/>
      <c r="H351" s="345"/>
      <c r="I351" s="345"/>
      <c r="J351" s="345"/>
      <c r="K351" s="345"/>
      <c r="L351" s="345"/>
      <c r="M351" s="345"/>
    </row>
    <row r="352" spans="6:13" ht="12.75" hidden="1" outlineLevel="1">
      <c r="F352" s="346" t="s">
        <v>196</v>
      </c>
      <c r="G352" s="346"/>
      <c r="H352" s="346"/>
      <c r="I352" s="346"/>
      <c r="J352" s="346"/>
      <c r="K352" s="346"/>
      <c r="L352" s="346"/>
      <c r="M352" s="346"/>
    </row>
    <row r="353" ht="12.75" hidden="1" outlineLevel="1"/>
    <row r="354" spans="2:19" ht="12.75" collapsed="1">
      <c r="B354" s="317" t="s">
        <v>72</v>
      </c>
      <c r="C354" s="317"/>
      <c r="D354" s="317"/>
      <c r="E354" s="317"/>
      <c r="F354" s="317"/>
      <c r="G354" s="317"/>
      <c r="H354" s="317"/>
      <c r="I354" s="317"/>
      <c r="J354" s="317"/>
      <c r="K354" s="317"/>
      <c r="L354" s="317"/>
      <c r="M354" s="317"/>
      <c r="N354" s="317"/>
      <c r="O354" s="317"/>
      <c r="P354" s="317"/>
      <c r="Q354" s="317"/>
      <c r="R354" s="317"/>
      <c r="S354" s="317"/>
    </row>
    <row r="355" spans="2:19" ht="12.75">
      <c r="B355" s="269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63" t="s">
        <v>30</v>
      </c>
      <c r="S355" s="269"/>
    </row>
    <row r="356" spans="2:19" ht="25.5">
      <c r="B356" s="5" t="s">
        <v>25</v>
      </c>
      <c r="C356" s="304" t="s">
        <v>26</v>
      </c>
      <c r="D356" s="304"/>
      <c r="E356" s="304"/>
      <c r="F356" s="304"/>
      <c r="G356" s="304"/>
      <c r="H356" s="304"/>
      <c r="I356" s="304" t="s">
        <v>28</v>
      </c>
      <c r="J356" s="304"/>
      <c r="K356" s="344" t="s">
        <v>62</v>
      </c>
      <c r="L356" s="344"/>
      <c r="M356" s="291" t="s">
        <v>63</v>
      </c>
      <c r="N356" s="304" t="s">
        <v>39</v>
      </c>
      <c r="O356" s="304"/>
      <c r="P356" s="304"/>
      <c r="Q356" s="337" t="s">
        <v>67</v>
      </c>
      <c r="R356" s="338"/>
      <c r="S356" s="339"/>
    </row>
    <row r="357" spans="2:19" ht="12.75">
      <c r="B357" s="5">
        <v>1</v>
      </c>
      <c r="C357" s="304">
        <v>2</v>
      </c>
      <c r="D357" s="304"/>
      <c r="E357" s="304"/>
      <c r="F357" s="304"/>
      <c r="G357" s="304"/>
      <c r="H357" s="304"/>
      <c r="I357" s="304">
        <v>3</v>
      </c>
      <c r="J357" s="304"/>
      <c r="K357" s="304">
        <v>4</v>
      </c>
      <c r="L357" s="304"/>
      <c r="M357" s="5">
        <v>5</v>
      </c>
      <c r="N357" s="304">
        <v>6</v>
      </c>
      <c r="O357" s="304"/>
      <c r="P357" s="304"/>
      <c r="Q357" s="337">
        <v>7</v>
      </c>
      <c r="R357" s="338"/>
      <c r="S357" s="339"/>
    </row>
    <row r="358" spans="2:19" ht="54" customHeight="1">
      <c r="B358" s="5">
        <v>1</v>
      </c>
      <c r="C358" s="303" t="s">
        <v>173</v>
      </c>
      <c r="D358" s="303"/>
      <c r="E358" s="303"/>
      <c r="F358" s="303"/>
      <c r="G358" s="303"/>
      <c r="H358" s="303"/>
      <c r="I358" s="329" t="s">
        <v>185</v>
      </c>
      <c r="J358" s="329"/>
      <c r="K358" s="340">
        <v>3</v>
      </c>
      <c r="L358" s="340"/>
      <c r="M358" s="299">
        <v>18</v>
      </c>
      <c r="N358" s="340">
        <v>85</v>
      </c>
      <c r="O358" s="340"/>
      <c r="P358" s="340"/>
      <c r="Q358" s="341">
        <f>K358*M358*N358</f>
        <v>4590</v>
      </c>
      <c r="R358" s="342"/>
      <c r="S358" s="343"/>
    </row>
    <row r="359" spans="2:19" ht="12.75">
      <c r="B359" s="331" t="s">
        <v>57</v>
      </c>
      <c r="C359" s="332"/>
      <c r="D359" s="332"/>
      <c r="E359" s="332"/>
      <c r="F359" s="332"/>
      <c r="G359" s="332"/>
      <c r="H359" s="332"/>
      <c r="I359" s="332"/>
      <c r="J359" s="332"/>
      <c r="K359" s="332"/>
      <c r="L359" s="332"/>
      <c r="M359" s="332"/>
      <c r="N359" s="332"/>
      <c r="O359" s="332"/>
      <c r="P359" s="333"/>
      <c r="Q359" s="334">
        <f>Q358</f>
        <v>4590</v>
      </c>
      <c r="R359" s="335"/>
      <c r="S359" s="336"/>
    </row>
    <row r="360" ht="12.75">
      <c r="B360" s="6"/>
    </row>
    <row r="361" ht="12.75" outlineLevel="1">
      <c r="B361" s="6"/>
    </row>
    <row r="362" spans="2:14" ht="12.75" outlineLevel="1">
      <c r="B362" s="285" t="s">
        <v>234</v>
      </c>
      <c r="C362" s="279"/>
      <c r="D362" s="279"/>
      <c r="H362" s="283"/>
      <c r="I362" s="316">
        <f>P82+P90+L98+Q122+P183+Q208+P237+Q246+P255+P264+L272+N279+Q297+Q305+Q329+Q334+Q359</f>
        <v>4844331.680000001</v>
      </c>
      <c r="J362" s="316"/>
      <c r="K362" s="316"/>
      <c r="L362" s="283"/>
      <c r="M362" s="283"/>
      <c r="N362" s="283"/>
    </row>
    <row r="363" spans="2:14" ht="12.75" outlineLevel="1">
      <c r="B363" s="282"/>
      <c r="C363" s="283"/>
      <c r="D363" s="283"/>
      <c r="E363" s="283"/>
      <c r="F363" s="283"/>
      <c r="G363" s="283"/>
      <c r="H363" s="283"/>
      <c r="I363" s="284"/>
      <c r="J363" s="284"/>
      <c r="K363" s="283"/>
      <c r="L363" s="283"/>
      <c r="M363" s="283"/>
      <c r="N363" s="283"/>
    </row>
    <row r="364" spans="2:14" ht="12.75">
      <c r="B364" s="282"/>
      <c r="C364" s="286"/>
      <c r="D364" s="286"/>
      <c r="E364" s="286"/>
      <c r="F364" s="286"/>
      <c r="G364" s="286"/>
      <c r="H364" s="286"/>
      <c r="I364" s="284"/>
      <c r="J364" s="284"/>
      <c r="K364" s="283"/>
      <c r="L364" s="283"/>
      <c r="M364" s="283"/>
      <c r="N364" s="283"/>
    </row>
    <row r="365" spans="2:14" ht="12.75">
      <c r="B365" s="287" t="s">
        <v>97</v>
      </c>
      <c r="C365" s="287"/>
      <c r="D365" s="287"/>
      <c r="E365" s="287"/>
      <c r="F365" s="287"/>
      <c r="G365" s="287"/>
      <c r="H365" s="287"/>
      <c r="I365" s="287"/>
      <c r="J365" s="287"/>
      <c r="K365" s="287"/>
      <c r="L365" s="287" t="s">
        <v>60</v>
      </c>
      <c r="M365" s="287"/>
      <c r="N365" s="287"/>
    </row>
    <row r="366" ht="12.75">
      <c r="B366" s="6"/>
    </row>
    <row r="367" spans="2:14" ht="12.75">
      <c r="B367" s="287" t="s">
        <v>98</v>
      </c>
      <c r="I367" s="287"/>
      <c r="J367" s="287"/>
      <c r="K367" s="287"/>
      <c r="L367" s="6" t="s">
        <v>140</v>
      </c>
      <c r="M367" s="287"/>
      <c r="N367" s="287"/>
    </row>
    <row r="368" spans="2:21" ht="12.75">
      <c r="B368" s="290" t="s">
        <v>61</v>
      </c>
      <c r="U368" s="76">
        <f>G26+G59+I101+I125+I164+I186+I211+G307+I337+I362</f>
        <v>9684073.36</v>
      </c>
    </row>
  </sheetData>
  <sheetProtection/>
  <mergeCells count="553">
    <mergeCell ref="C89:I89"/>
    <mergeCell ref="P89:S89"/>
    <mergeCell ref="M2:S3"/>
    <mergeCell ref="B12:S12"/>
    <mergeCell ref="Q16:S16"/>
    <mergeCell ref="B3:G3"/>
    <mergeCell ref="I16:J16"/>
    <mergeCell ref="K16:M16"/>
    <mergeCell ref="N16:P16"/>
    <mergeCell ref="Q15:S15"/>
    <mergeCell ref="F6:M6"/>
    <mergeCell ref="F7:M7"/>
    <mergeCell ref="F8:M8"/>
    <mergeCell ref="K15:M15"/>
    <mergeCell ref="B17:P17"/>
    <mergeCell ref="Q17:S17"/>
    <mergeCell ref="C14:H14"/>
    <mergeCell ref="I14:J14"/>
    <mergeCell ref="K14:M14"/>
    <mergeCell ref="N14:P14"/>
    <mergeCell ref="Q14:S14"/>
    <mergeCell ref="C15:H15"/>
    <mergeCell ref="I15:J15"/>
    <mergeCell ref="C16:H16"/>
    <mergeCell ref="B19:S19"/>
    <mergeCell ref="C21:H21"/>
    <mergeCell ref="I21:J21"/>
    <mergeCell ref="K21:M21"/>
    <mergeCell ref="N21:P21"/>
    <mergeCell ref="Q21:S21"/>
    <mergeCell ref="N15:P15"/>
    <mergeCell ref="Q22:S22"/>
    <mergeCell ref="C23:H23"/>
    <mergeCell ref="I23:J23"/>
    <mergeCell ref="K23:M23"/>
    <mergeCell ref="N23:P23"/>
    <mergeCell ref="Q23:S23"/>
    <mergeCell ref="C22:H22"/>
    <mergeCell ref="I22:J22"/>
    <mergeCell ref="K22:M22"/>
    <mergeCell ref="N22:P22"/>
    <mergeCell ref="B24:P24"/>
    <mergeCell ref="Q24:S24"/>
    <mergeCell ref="B34:G35"/>
    <mergeCell ref="M34:S35"/>
    <mergeCell ref="C47:I47"/>
    <mergeCell ref="J47:K47"/>
    <mergeCell ref="L47:S47"/>
    <mergeCell ref="G39:N39"/>
    <mergeCell ref="G40:N40"/>
    <mergeCell ref="B44:S44"/>
    <mergeCell ref="C46:I46"/>
    <mergeCell ref="J46:K46"/>
    <mergeCell ref="L46:S46"/>
    <mergeCell ref="G41:N41"/>
    <mergeCell ref="Q53:S53"/>
    <mergeCell ref="C48:I48"/>
    <mergeCell ref="J48:K48"/>
    <mergeCell ref="L48:S48"/>
    <mergeCell ref="N54:P54"/>
    <mergeCell ref="Q55:S55"/>
    <mergeCell ref="C49:I49"/>
    <mergeCell ref="J49:K49"/>
    <mergeCell ref="L49:S49"/>
    <mergeCell ref="B51:S51"/>
    <mergeCell ref="C53:H53"/>
    <mergeCell ref="I53:J53"/>
    <mergeCell ref="K53:M53"/>
    <mergeCell ref="N53:P53"/>
    <mergeCell ref="B56:P56"/>
    <mergeCell ref="Q54:S54"/>
    <mergeCell ref="C55:H55"/>
    <mergeCell ref="I55:J55"/>
    <mergeCell ref="K55:M55"/>
    <mergeCell ref="N55:P55"/>
    <mergeCell ref="Q56:S56"/>
    <mergeCell ref="C54:H54"/>
    <mergeCell ref="I54:J54"/>
    <mergeCell ref="K54:M54"/>
    <mergeCell ref="G59:H59"/>
    <mergeCell ref="B67:G68"/>
    <mergeCell ref="M67:S68"/>
    <mergeCell ref="F73:P73"/>
    <mergeCell ref="G74:N74"/>
    <mergeCell ref="G72:N72"/>
    <mergeCell ref="B77:S77"/>
    <mergeCell ref="C78:I78"/>
    <mergeCell ref="J78:O78"/>
    <mergeCell ref="P78:S78"/>
    <mergeCell ref="C86:I86"/>
    <mergeCell ref="J86:O86"/>
    <mergeCell ref="P86:S86"/>
    <mergeCell ref="C79:I79"/>
    <mergeCell ref="J79:O79"/>
    <mergeCell ref="P79:S79"/>
    <mergeCell ref="C80:I80"/>
    <mergeCell ref="J80:O80"/>
    <mergeCell ref="P80:S80"/>
    <mergeCell ref="C82:I82"/>
    <mergeCell ref="J82:O82"/>
    <mergeCell ref="P82:S82"/>
    <mergeCell ref="C81:I81"/>
    <mergeCell ref="P81:S81"/>
    <mergeCell ref="B84:S84"/>
    <mergeCell ref="C95:I95"/>
    <mergeCell ref="J95:K95"/>
    <mergeCell ref="L95:S95"/>
    <mergeCell ref="C87:I87"/>
    <mergeCell ref="J87:O87"/>
    <mergeCell ref="P87:S87"/>
    <mergeCell ref="C88:I88"/>
    <mergeCell ref="J88:O88"/>
    <mergeCell ref="P88:S88"/>
    <mergeCell ref="C90:I90"/>
    <mergeCell ref="J90:O90"/>
    <mergeCell ref="P90:S90"/>
    <mergeCell ref="B93:S93"/>
    <mergeCell ref="F114:M114"/>
    <mergeCell ref="C96:I96"/>
    <mergeCell ref="J96:K96"/>
    <mergeCell ref="L96:S96"/>
    <mergeCell ref="C97:I97"/>
    <mergeCell ref="J97:K97"/>
    <mergeCell ref="L97:S97"/>
    <mergeCell ref="C98:K98"/>
    <mergeCell ref="L98:S98"/>
    <mergeCell ref="I101:K101"/>
    <mergeCell ref="B110:G111"/>
    <mergeCell ref="M110:S111"/>
    <mergeCell ref="C120:I120"/>
    <mergeCell ref="K120:L120"/>
    <mergeCell ref="N120:P120"/>
    <mergeCell ref="Q120:S120"/>
    <mergeCell ref="F115:M115"/>
    <mergeCell ref="F116:M116"/>
    <mergeCell ref="B118:S118"/>
    <mergeCell ref="G141:N141"/>
    <mergeCell ref="B143:S143"/>
    <mergeCell ref="C121:I121"/>
    <mergeCell ref="K121:L121"/>
    <mergeCell ref="N121:P121"/>
    <mergeCell ref="Q121:S121"/>
    <mergeCell ref="C122:I122"/>
    <mergeCell ref="K122:L122"/>
    <mergeCell ref="N122:P122"/>
    <mergeCell ref="Q122:S122"/>
    <mergeCell ref="I125:K125"/>
    <mergeCell ref="B134:G135"/>
    <mergeCell ref="M134:S135"/>
    <mergeCell ref="G139:N139"/>
    <mergeCell ref="B150:S150"/>
    <mergeCell ref="C145:I145"/>
    <mergeCell ref="J145:K145"/>
    <mergeCell ref="L145:S145"/>
    <mergeCell ref="C146:I146"/>
    <mergeCell ref="J146:K146"/>
    <mergeCell ref="L146:S146"/>
    <mergeCell ref="C147:I147"/>
    <mergeCell ref="J147:K147"/>
    <mergeCell ref="L147:S147"/>
    <mergeCell ref="C148:K148"/>
    <mergeCell ref="L148:S148"/>
    <mergeCell ref="C152:I152"/>
    <mergeCell ref="J152:K152"/>
    <mergeCell ref="L152:S152"/>
    <mergeCell ref="C153:I153"/>
    <mergeCell ref="J153:K153"/>
    <mergeCell ref="L153:S153"/>
    <mergeCell ref="J154:K154"/>
    <mergeCell ref="L154:S154"/>
    <mergeCell ref="C155:K155"/>
    <mergeCell ref="L155:S155"/>
    <mergeCell ref="C159:I159"/>
    <mergeCell ref="J159:K159"/>
    <mergeCell ref="L159:S159"/>
    <mergeCell ref="B157:S157"/>
    <mergeCell ref="C154:I154"/>
    <mergeCell ref="C160:I160"/>
    <mergeCell ref="J160:K160"/>
    <mergeCell ref="L160:S160"/>
    <mergeCell ref="C162:K162"/>
    <mergeCell ref="L162:S162"/>
    <mergeCell ref="F172:L172"/>
    <mergeCell ref="C161:I161"/>
    <mergeCell ref="J161:K161"/>
    <mergeCell ref="L161:S161"/>
    <mergeCell ref="F174:L174"/>
    <mergeCell ref="I164:K164"/>
    <mergeCell ref="K179:L179"/>
    <mergeCell ref="M179:O179"/>
    <mergeCell ref="B176:R176"/>
    <mergeCell ref="C178:H178"/>
    <mergeCell ref="I178:J178"/>
    <mergeCell ref="K178:L178"/>
    <mergeCell ref="M178:O178"/>
    <mergeCell ref="P178:R178"/>
    <mergeCell ref="M181:O181"/>
    <mergeCell ref="P182:R182"/>
    <mergeCell ref="P179:R179"/>
    <mergeCell ref="C180:H180"/>
    <mergeCell ref="I180:J180"/>
    <mergeCell ref="K180:L180"/>
    <mergeCell ref="M180:O180"/>
    <mergeCell ref="P180:R180"/>
    <mergeCell ref="C179:H179"/>
    <mergeCell ref="I179:J179"/>
    <mergeCell ref="B183:O183"/>
    <mergeCell ref="P181:R181"/>
    <mergeCell ref="C182:H182"/>
    <mergeCell ref="I182:J182"/>
    <mergeCell ref="K182:L182"/>
    <mergeCell ref="M182:O182"/>
    <mergeCell ref="P183:R183"/>
    <mergeCell ref="C181:H181"/>
    <mergeCell ref="I181:J181"/>
    <mergeCell ref="K181:L181"/>
    <mergeCell ref="I186:K186"/>
    <mergeCell ref="B195:G196"/>
    <mergeCell ref="M195:S196"/>
    <mergeCell ref="F200:M200"/>
    <mergeCell ref="F201:M201"/>
    <mergeCell ref="F199:M199"/>
    <mergeCell ref="B203:S203"/>
    <mergeCell ref="C205:H205"/>
    <mergeCell ref="I205:J205"/>
    <mergeCell ref="K205:L205"/>
    <mergeCell ref="N205:P205"/>
    <mergeCell ref="Q205:S205"/>
    <mergeCell ref="Q207:S207"/>
    <mergeCell ref="B208:P208"/>
    <mergeCell ref="Q208:S208"/>
    <mergeCell ref="Q206:S206"/>
    <mergeCell ref="C206:H206"/>
    <mergeCell ref="I206:J206"/>
    <mergeCell ref="K206:L206"/>
    <mergeCell ref="N206:P206"/>
    <mergeCell ref="F226:M226"/>
    <mergeCell ref="F227:M227"/>
    <mergeCell ref="C207:H207"/>
    <mergeCell ref="I207:J207"/>
    <mergeCell ref="K207:L207"/>
    <mergeCell ref="I211:K211"/>
    <mergeCell ref="B221:G222"/>
    <mergeCell ref="M221:S222"/>
    <mergeCell ref="F225:M225"/>
    <mergeCell ref="N207:P207"/>
    <mergeCell ref="J233:L233"/>
    <mergeCell ref="M233:O233"/>
    <mergeCell ref="P233:S233"/>
    <mergeCell ref="B229:S229"/>
    <mergeCell ref="C231:G231"/>
    <mergeCell ref="H231:I231"/>
    <mergeCell ref="J231:L231"/>
    <mergeCell ref="M231:O231"/>
    <mergeCell ref="P231:S231"/>
    <mergeCell ref="J235:L235"/>
    <mergeCell ref="M235:O235"/>
    <mergeCell ref="P235:S235"/>
    <mergeCell ref="C232:G232"/>
    <mergeCell ref="H232:I232"/>
    <mergeCell ref="J232:L232"/>
    <mergeCell ref="M232:O232"/>
    <mergeCell ref="P232:S232"/>
    <mergeCell ref="C233:G233"/>
    <mergeCell ref="H233:I233"/>
    <mergeCell ref="P236:S236"/>
    <mergeCell ref="C237:O237"/>
    <mergeCell ref="P237:S237"/>
    <mergeCell ref="C234:G234"/>
    <mergeCell ref="H234:I234"/>
    <mergeCell ref="J234:L234"/>
    <mergeCell ref="M234:O234"/>
    <mergeCell ref="P234:S234"/>
    <mergeCell ref="C235:G235"/>
    <mergeCell ref="H235:I235"/>
    <mergeCell ref="C236:G236"/>
    <mergeCell ref="H236:I236"/>
    <mergeCell ref="J236:L236"/>
    <mergeCell ref="M236:O236"/>
    <mergeCell ref="B239:S239"/>
    <mergeCell ref="C241:G241"/>
    <mergeCell ref="H241:I241"/>
    <mergeCell ref="J241:K241"/>
    <mergeCell ref="L241:N241"/>
    <mergeCell ref="O241:P241"/>
    <mergeCell ref="Q241:S241"/>
    <mergeCell ref="O242:P242"/>
    <mergeCell ref="Q242:S242"/>
    <mergeCell ref="C243:G243"/>
    <mergeCell ref="H243:I243"/>
    <mergeCell ref="C242:G242"/>
    <mergeCell ref="H242:I242"/>
    <mergeCell ref="J242:K242"/>
    <mergeCell ref="L242:N242"/>
    <mergeCell ref="J243:K243"/>
    <mergeCell ref="L243:N243"/>
    <mergeCell ref="O245:P245"/>
    <mergeCell ref="Q245:S245"/>
    <mergeCell ref="O244:P244"/>
    <mergeCell ref="Q244:S244"/>
    <mergeCell ref="O243:P243"/>
    <mergeCell ref="Q243:S243"/>
    <mergeCell ref="C244:G244"/>
    <mergeCell ref="H244:I244"/>
    <mergeCell ref="J244:K244"/>
    <mergeCell ref="L244:N244"/>
    <mergeCell ref="C245:G245"/>
    <mergeCell ref="H245:I245"/>
    <mergeCell ref="J245:K245"/>
    <mergeCell ref="L245:N245"/>
    <mergeCell ref="C246:P246"/>
    <mergeCell ref="Q246:S246"/>
    <mergeCell ref="B248:S248"/>
    <mergeCell ref="C250:G250"/>
    <mergeCell ref="H250:I250"/>
    <mergeCell ref="J250:L250"/>
    <mergeCell ref="M250:O250"/>
    <mergeCell ref="P250:S250"/>
    <mergeCell ref="P251:S251"/>
    <mergeCell ref="C252:G252"/>
    <mergeCell ref="H252:I252"/>
    <mergeCell ref="J252:L252"/>
    <mergeCell ref="M252:O252"/>
    <mergeCell ref="P252:S252"/>
    <mergeCell ref="C251:G251"/>
    <mergeCell ref="H251:I251"/>
    <mergeCell ref="J251:L251"/>
    <mergeCell ref="M251:O251"/>
    <mergeCell ref="P253:S253"/>
    <mergeCell ref="C254:G254"/>
    <mergeCell ref="H254:I254"/>
    <mergeCell ref="J254:L254"/>
    <mergeCell ref="M254:O254"/>
    <mergeCell ref="P254:S254"/>
    <mergeCell ref="C253:G253"/>
    <mergeCell ref="H253:I253"/>
    <mergeCell ref="J253:L253"/>
    <mergeCell ref="M253:O253"/>
    <mergeCell ref="P255:S255"/>
    <mergeCell ref="B257:S257"/>
    <mergeCell ref="C259:G259"/>
    <mergeCell ref="H259:I259"/>
    <mergeCell ref="J259:L259"/>
    <mergeCell ref="M259:O259"/>
    <mergeCell ref="P259:S259"/>
    <mergeCell ref="M260:O260"/>
    <mergeCell ref="C261:G261"/>
    <mergeCell ref="H261:I261"/>
    <mergeCell ref="J261:L261"/>
    <mergeCell ref="M261:O261"/>
    <mergeCell ref="C255:O255"/>
    <mergeCell ref="P260:S260"/>
    <mergeCell ref="P261:S261"/>
    <mergeCell ref="C269:I269"/>
    <mergeCell ref="J269:K269"/>
    <mergeCell ref="L269:S269"/>
    <mergeCell ref="P262:S262"/>
    <mergeCell ref="C263:G263"/>
    <mergeCell ref="C260:G260"/>
    <mergeCell ref="H260:I260"/>
    <mergeCell ref="J260:L260"/>
    <mergeCell ref="H263:I263"/>
    <mergeCell ref="J263:L263"/>
    <mergeCell ref="M263:O263"/>
    <mergeCell ref="P263:S263"/>
    <mergeCell ref="C262:G262"/>
    <mergeCell ref="C264:O264"/>
    <mergeCell ref="P264:S264"/>
    <mergeCell ref="H262:I262"/>
    <mergeCell ref="J262:L262"/>
    <mergeCell ref="M262:O262"/>
    <mergeCell ref="B266:S266"/>
    <mergeCell ref="C268:I268"/>
    <mergeCell ref="J268:K268"/>
    <mergeCell ref="L268:S268"/>
    <mergeCell ref="C270:I270"/>
    <mergeCell ref="J270:K270"/>
    <mergeCell ref="L270:S270"/>
    <mergeCell ref="J271:K271"/>
    <mergeCell ref="L271:S271"/>
    <mergeCell ref="C271:I271"/>
    <mergeCell ref="C272:K272"/>
    <mergeCell ref="L272:S272"/>
    <mergeCell ref="C276:J276"/>
    <mergeCell ref="K276:M276"/>
    <mergeCell ref="N276:S276"/>
    <mergeCell ref="C275:J275"/>
    <mergeCell ref="K275:M275"/>
    <mergeCell ref="N275:S275"/>
    <mergeCell ref="C277:J277"/>
    <mergeCell ref="K277:M277"/>
    <mergeCell ref="N277:S277"/>
    <mergeCell ref="Q284:S284"/>
    <mergeCell ref="C278:J278"/>
    <mergeCell ref="K278:M278"/>
    <mergeCell ref="N278:S278"/>
    <mergeCell ref="C279:J279"/>
    <mergeCell ref="K279:M279"/>
    <mergeCell ref="N279:S279"/>
    <mergeCell ref="C284:H284"/>
    <mergeCell ref="I284:J284"/>
    <mergeCell ref="K284:M284"/>
    <mergeCell ref="N284:P284"/>
    <mergeCell ref="Q285:S285"/>
    <mergeCell ref="C286:H286"/>
    <mergeCell ref="I286:J286"/>
    <mergeCell ref="K286:M286"/>
    <mergeCell ref="N286:P286"/>
    <mergeCell ref="Q286:S286"/>
    <mergeCell ref="C285:H285"/>
    <mergeCell ref="I285:J285"/>
    <mergeCell ref="K285:M285"/>
    <mergeCell ref="N285:P285"/>
    <mergeCell ref="Q287:S287"/>
    <mergeCell ref="C288:H288"/>
    <mergeCell ref="I288:J288"/>
    <mergeCell ref="K288:M288"/>
    <mergeCell ref="N288:P288"/>
    <mergeCell ref="Q288:S288"/>
    <mergeCell ref="C287:H287"/>
    <mergeCell ref="I287:J287"/>
    <mergeCell ref="K287:M287"/>
    <mergeCell ref="N287:P287"/>
    <mergeCell ref="Q289:S289"/>
    <mergeCell ref="C290:H290"/>
    <mergeCell ref="I290:J290"/>
    <mergeCell ref="K290:M290"/>
    <mergeCell ref="N290:P290"/>
    <mergeCell ref="Q290:S290"/>
    <mergeCell ref="C289:H289"/>
    <mergeCell ref="I289:J289"/>
    <mergeCell ref="K289:M289"/>
    <mergeCell ref="N289:P289"/>
    <mergeCell ref="Q291:S291"/>
    <mergeCell ref="C292:H292"/>
    <mergeCell ref="I292:J292"/>
    <mergeCell ref="K292:M292"/>
    <mergeCell ref="N292:P292"/>
    <mergeCell ref="Q292:S292"/>
    <mergeCell ref="C291:H291"/>
    <mergeCell ref="I291:J291"/>
    <mergeCell ref="K291:M291"/>
    <mergeCell ref="N291:P291"/>
    <mergeCell ref="Q293:S293"/>
    <mergeCell ref="C294:H294"/>
    <mergeCell ref="I294:J294"/>
    <mergeCell ref="K294:M294"/>
    <mergeCell ref="N294:P294"/>
    <mergeCell ref="Q294:S294"/>
    <mergeCell ref="C293:H293"/>
    <mergeCell ref="I293:J293"/>
    <mergeCell ref="K293:M293"/>
    <mergeCell ref="N293:P293"/>
    <mergeCell ref="Q295:S295"/>
    <mergeCell ref="C300:H300"/>
    <mergeCell ref="I300:J300"/>
    <mergeCell ref="K300:M300"/>
    <mergeCell ref="N300:P300"/>
    <mergeCell ref="Q300:S300"/>
    <mergeCell ref="Q296:S296"/>
    <mergeCell ref="C297:P297"/>
    <mergeCell ref="Q297:S297"/>
    <mergeCell ref="Q301:S301"/>
    <mergeCell ref="C302:H302"/>
    <mergeCell ref="I302:J302"/>
    <mergeCell ref="K302:M302"/>
    <mergeCell ref="N302:P302"/>
    <mergeCell ref="Q302:S302"/>
    <mergeCell ref="C301:H301"/>
    <mergeCell ref="I301:J301"/>
    <mergeCell ref="K301:M301"/>
    <mergeCell ref="N301:P301"/>
    <mergeCell ref="I304:J304"/>
    <mergeCell ref="K304:M304"/>
    <mergeCell ref="N304:P304"/>
    <mergeCell ref="Q304:S304"/>
    <mergeCell ref="C303:H303"/>
    <mergeCell ref="I303:J303"/>
    <mergeCell ref="K303:M303"/>
    <mergeCell ref="C305:P305"/>
    <mergeCell ref="N303:P303"/>
    <mergeCell ref="Q305:S305"/>
    <mergeCell ref="B316:G317"/>
    <mergeCell ref="M316:S317"/>
    <mergeCell ref="F322:M322"/>
    <mergeCell ref="F320:M320"/>
    <mergeCell ref="F321:M321"/>
    <mergeCell ref="Q303:S303"/>
    <mergeCell ref="C304:H304"/>
    <mergeCell ref="B324:S324"/>
    <mergeCell ref="C326:H326"/>
    <mergeCell ref="I326:J326"/>
    <mergeCell ref="K326:L326"/>
    <mergeCell ref="N326:P326"/>
    <mergeCell ref="Q326:S326"/>
    <mergeCell ref="Q327:S327"/>
    <mergeCell ref="C328:H328"/>
    <mergeCell ref="I328:J328"/>
    <mergeCell ref="K328:L328"/>
    <mergeCell ref="N328:P328"/>
    <mergeCell ref="Q328:S328"/>
    <mergeCell ref="C327:H327"/>
    <mergeCell ref="I327:J327"/>
    <mergeCell ref="K327:L327"/>
    <mergeCell ref="N327:P327"/>
    <mergeCell ref="C334:I334"/>
    <mergeCell ref="K334:L334"/>
    <mergeCell ref="N334:P334"/>
    <mergeCell ref="Q334:S334"/>
    <mergeCell ref="C329:P329"/>
    <mergeCell ref="Q329:S329"/>
    <mergeCell ref="C332:I332"/>
    <mergeCell ref="K332:L332"/>
    <mergeCell ref="N332:P332"/>
    <mergeCell ref="Q332:S332"/>
    <mergeCell ref="F351:M351"/>
    <mergeCell ref="F352:M352"/>
    <mergeCell ref="C333:I333"/>
    <mergeCell ref="K333:L333"/>
    <mergeCell ref="I337:K337"/>
    <mergeCell ref="B346:G347"/>
    <mergeCell ref="M346:S347"/>
    <mergeCell ref="F350:M350"/>
    <mergeCell ref="N333:P333"/>
    <mergeCell ref="Q333:S333"/>
    <mergeCell ref="N358:P358"/>
    <mergeCell ref="Q358:S358"/>
    <mergeCell ref="B354:S354"/>
    <mergeCell ref="C356:H356"/>
    <mergeCell ref="I356:J356"/>
    <mergeCell ref="K356:L356"/>
    <mergeCell ref="N356:P356"/>
    <mergeCell ref="Q356:S356"/>
    <mergeCell ref="B359:P359"/>
    <mergeCell ref="Q359:S359"/>
    <mergeCell ref="C357:H357"/>
    <mergeCell ref="I357:J357"/>
    <mergeCell ref="K357:L357"/>
    <mergeCell ref="N357:P357"/>
    <mergeCell ref="Q357:S357"/>
    <mergeCell ref="C358:H358"/>
    <mergeCell ref="I358:J358"/>
    <mergeCell ref="K358:L358"/>
    <mergeCell ref="I362:K362"/>
    <mergeCell ref="B282:S282"/>
    <mergeCell ref="C295:H295"/>
    <mergeCell ref="I295:J295"/>
    <mergeCell ref="K295:M295"/>
    <mergeCell ref="N295:P295"/>
    <mergeCell ref="C296:H296"/>
    <mergeCell ref="I296:J296"/>
    <mergeCell ref="K296:M296"/>
    <mergeCell ref="N296:P296"/>
  </mergeCells>
  <printOptions/>
  <pageMargins left="0.5905511811023623" right="0" top="0.3937007874015748" bottom="0" header="0" footer="0"/>
  <pageSetup fitToHeight="3" horizontalDpi="600" verticalDpi="600" orientation="portrait" paperSize="9" scale="95" r:id="rId1"/>
  <rowBreaks count="3" manualBreakCount="3">
    <brk id="184" max="19" man="1"/>
    <brk id="273" max="19" man="1"/>
    <brk id="33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B1:U368"/>
  <sheetViews>
    <sheetView showGridLines="0" zoomScalePageLayoutView="0" workbookViewId="0" topLeftCell="B1">
      <selection activeCell="L98" sqref="L98:S98"/>
    </sheetView>
  </sheetViews>
  <sheetFormatPr defaultColWidth="9.00390625" defaultRowHeight="12.75" outlineLevelRow="1"/>
  <cols>
    <col min="1" max="1" width="3.25390625" style="0" hidden="1" customWidth="1"/>
    <col min="2" max="2" width="4.75390625" style="263" customWidth="1"/>
    <col min="3" max="6" width="4.75390625" style="6" customWidth="1"/>
    <col min="7" max="7" width="11.125" style="6" customWidth="1"/>
    <col min="8" max="8" width="4.75390625" style="6" customWidth="1"/>
    <col min="9" max="9" width="3.375" style="6" customWidth="1"/>
    <col min="10" max="10" width="5.375" style="6" customWidth="1"/>
    <col min="11" max="11" width="4.75390625" style="6" customWidth="1"/>
    <col min="12" max="12" width="4.625" style="6" customWidth="1"/>
    <col min="13" max="13" width="6.125" style="6" customWidth="1"/>
    <col min="14" max="18" width="4.75390625" style="6" customWidth="1"/>
    <col min="19" max="19" width="9.625" style="6" customWidth="1"/>
    <col min="20" max="20" width="4.75390625" style="0" customWidth="1"/>
    <col min="21" max="21" width="19.625" style="0" customWidth="1"/>
    <col min="22" max="22" width="10.875" style="0" customWidth="1"/>
  </cols>
  <sheetData>
    <row r="1" spans="2:21" ht="12.75">
      <c r="B1" s="62"/>
      <c r="M1" s="62" t="s">
        <v>120</v>
      </c>
      <c r="N1" s="62"/>
      <c r="O1" s="62"/>
      <c r="P1" s="62"/>
      <c r="Q1" s="62"/>
      <c r="R1" s="79"/>
      <c r="S1" s="79"/>
      <c r="U1" s="1"/>
    </row>
    <row r="2" spans="2:21" ht="12.75" customHeight="1">
      <c r="B2" s="62"/>
      <c r="M2" s="310" t="s">
        <v>197</v>
      </c>
      <c r="N2" s="310"/>
      <c r="O2" s="310"/>
      <c r="P2" s="310"/>
      <c r="Q2" s="310"/>
      <c r="R2" s="310"/>
      <c r="S2" s="310"/>
      <c r="U2" s="1"/>
    </row>
    <row r="3" spans="2:19" ht="12.75" customHeight="1">
      <c r="B3" s="310"/>
      <c r="C3" s="310"/>
      <c r="D3" s="310"/>
      <c r="E3" s="310"/>
      <c r="F3" s="310"/>
      <c r="G3" s="310"/>
      <c r="M3" s="310"/>
      <c r="N3" s="310"/>
      <c r="O3" s="310"/>
      <c r="P3" s="310"/>
      <c r="Q3" s="310"/>
      <c r="R3" s="310"/>
      <c r="S3" s="310"/>
    </row>
    <row r="4" spans="2:19" ht="12.75">
      <c r="B4" s="62"/>
      <c r="M4" s="62" t="s">
        <v>198</v>
      </c>
      <c r="N4" s="62"/>
      <c r="O4" s="62"/>
      <c r="P4" s="62"/>
      <c r="Q4" s="62"/>
      <c r="R4" s="79"/>
      <c r="S4" s="79"/>
    </row>
    <row r="5" spans="2:17" ht="12.75" customHeight="1">
      <c r="B5" s="62"/>
      <c r="M5" s="62" t="s">
        <v>66</v>
      </c>
      <c r="N5" s="62"/>
      <c r="O5" s="62"/>
      <c r="P5" s="62"/>
      <c r="Q5" s="62"/>
    </row>
    <row r="6" spans="6:13" ht="12.75">
      <c r="F6" s="345" t="s">
        <v>24</v>
      </c>
      <c r="G6" s="345"/>
      <c r="H6" s="345"/>
      <c r="I6" s="345"/>
      <c r="J6" s="345"/>
      <c r="K6" s="345"/>
      <c r="L6" s="345"/>
      <c r="M6" s="345"/>
    </row>
    <row r="7" spans="6:13" ht="12.75">
      <c r="F7" s="345" t="s">
        <v>243</v>
      </c>
      <c r="G7" s="345"/>
      <c r="H7" s="345"/>
      <c r="I7" s="345"/>
      <c r="J7" s="345"/>
      <c r="K7" s="345"/>
      <c r="L7" s="345"/>
      <c r="M7" s="345"/>
    </row>
    <row r="8" spans="6:13" ht="13.5" customHeight="1">
      <c r="F8" s="346" t="s">
        <v>196</v>
      </c>
      <c r="G8" s="346"/>
      <c r="H8" s="346"/>
      <c r="I8" s="346"/>
      <c r="J8" s="346"/>
      <c r="K8" s="346"/>
      <c r="L8" s="346"/>
      <c r="M8" s="346"/>
    </row>
    <row r="9" ht="19.5" customHeight="1"/>
    <row r="10" spans="2:19" ht="5.25" customHeight="1" hidden="1" outlineLevel="1"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6"/>
      <c r="Q10" s="267"/>
      <c r="R10" s="63"/>
      <c r="S10" s="63"/>
    </row>
    <row r="11" spans="2:19" ht="9.75" customHeight="1" hidden="1" outlineLevel="1">
      <c r="B11" s="256"/>
      <c r="C11" s="268"/>
      <c r="D11" s="268"/>
      <c r="E11" s="268"/>
      <c r="F11" s="268"/>
      <c r="G11" s="268"/>
      <c r="H11" s="268"/>
      <c r="I11" s="268"/>
      <c r="J11" s="268"/>
      <c r="K11" s="268"/>
      <c r="L11" s="63"/>
      <c r="M11" s="63"/>
      <c r="N11" s="63"/>
      <c r="O11" s="63"/>
      <c r="P11" s="63"/>
      <c r="Q11" s="63"/>
      <c r="R11" s="63"/>
      <c r="S11" s="63"/>
    </row>
    <row r="12" spans="2:19" ht="15.75" customHeight="1" hidden="1" outlineLevel="1">
      <c r="B12" s="317" t="s">
        <v>74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</row>
    <row r="13" spans="2:19" ht="15.75" customHeight="1" hidden="1" outlineLevel="1">
      <c r="B13" s="25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2:19" ht="35.25" customHeight="1" hidden="1" outlineLevel="1">
      <c r="B14" s="5" t="s">
        <v>25</v>
      </c>
      <c r="C14" s="304" t="s">
        <v>26</v>
      </c>
      <c r="D14" s="304"/>
      <c r="E14" s="304"/>
      <c r="F14" s="304"/>
      <c r="G14" s="304"/>
      <c r="H14" s="304"/>
      <c r="I14" s="304" t="s">
        <v>28</v>
      </c>
      <c r="J14" s="304"/>
      <c r="K14" s="337" t="s">
        <v>171</v>
      </c>
      <c r="L14" s="338"/>
      <c r="M14" s="339"/>
      <c r="N14" s="304" t="s">
        <v>172</v>
      </c>
      <c r="O14" s="304"/>
      <c r="P14" s="304"/>
      <c r="Q14" s="304" t="s">
        <v>37</v>
      </c>
      <c r="R14" s="304"/>
      <c r="S14" s="304"/>
    </row>
    <row r="15" spans="2:19" ht="13.5" customHeight="1" hidden="1" outlineLevel="1">
      <c r="B15" s="5">
        <v>1</v>
      </c>
      <c r="C15" s="304">
        <v>2</v>
      </c>
      <c r="D15" s="304"/>
      <c r="E15" s="304"/>
      <c r="F15" s="304"/>
      <c r="G15" s="304"/>
      <c r="H15" s="304"/>
      <c r="I15" s="304">
        <v>3</v>
      </c>
      <c r="J15" s="304"/>
      <c r="K15" s="337">
        <v>4</v>
      </c>
      <c r="L15" s="338"/>
      <c r="M15" s="339"/>
      <c r="N15" s="304">
        <v>5</v>
      </c>
      <c r="O15" s="304"/>
      <c r="P15" s="304"/>
      <c r="Q15" s="304">
        <v>6</v>
      </c>
      <c r="R15" s="304"/>
      <c r="S15" s="304"/>
    </row>
    <row r="16" spans="2:19" ht="18" customHeight="1" hidden="1" outlineLevel="1">
      <c r="B16" s="5">
        <v>1</v>
      </c>
      <c r="C16" s="347" t="s">
        <v>191</v>
      </c>
      <c r="D16" s="348"/>
      <c r="E16" s="348"/>
      <c r="F16" s="348"/>
      <c r="G16" s="348"/>
      <c r="H16" s="349"/>
      <c r="I16" s="365" t="s">
        <v>78</v>
      </c>
      <c r="J16" s="366"/>
      <c r="K16" s="341">
        <f>Q16/N16</f>
        <v>0</v>
      </c>
      <c r="L16" s="342"/>
      <c r="M16" s="343"/>
      <c r="N16" s="341">
        <v>1</v>
      </c>
      <c r="O16" s="342"/>
      <c r="P16" s="343"/>
      <c r="Q16" s="341">
        <v>0</v>
      </c>
      <c r="R16" s="342"/>
      <c r="S16" s="343"/>
    </row>
    <row r="17" spans="2:19" ht="13.5" customHeight="1" hidden="1" outlineLevel="1">
      <c r="B17" s="446" t="s">
        <v>57</v>
      </c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8"/>
      <c r="Q17" s="362">
        <f>Q16</f>
        <v>0</v>
      </c>
      <c r="R17" s="363"/>
      <c r="S17" s="364"/>
    </row>
    <row r="18" spans="2:19" ht="12.75" hidden="1" outlineLevel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5"/>
      <c r="R18" s="65"/>
      <c r="S18" s="65"/>
    </row>
    <row r="19" spans="2:19" ht="12.75" hidden="1" outlineLevel="1">
      <c r="B19" s="317" t="s">
        <v>72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</row>
    <row r="20" spans="2:19" ht="12.75" hidden="1" outlineLevel="1">
      <c r="B20" s="256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2:19" ht="25.5" hidden="1" outlineLevel="1">
      <c r="B21" s="5" t="s">
        <v>25</v>
      </c>
      <c r="C21" s="304" t="s">
        <v>26</v>
      </c>
      <c r="D21" s="304"/>
      <c r="E21" s="304"/>
      <c r="F21" s="304"/>
      <c r="G21" s="304"/>
      <c r="H21" s="304"/>
      <c r="I21" s="304" t="s">
        <v>28</v>
      </c>
      <c r="J21" s="304"/>
      <c r="K21" s="337" t="s">
        <v>171</v>
      </c>
      <c r="L21" s="338"/>
      <c r="M21" s="339"/>
      <c r="N21" s="304" t="s">
        <v>172</v>
      </c>
      <c r="O21" s="304"/>
      <c r="P21" s="304"/>
      <c r="Q21" s="304" t="s">
        <v>37</v>
      </c>
      <c r="R21" s="304"/>
      <c r="S21" s="304"/>
    </row>
    <row r="22" spans="2:19" ht="12.75" hidden="1" outlineLevel="1">
      <c r="B22" s="5">
        <v>1</v>
      </c>
      <c r="C22" s="304">
        <v>2</v>
      </c>
      <c r="D22" s="304"/>
      <c r="E22" s="304"/>
      <c r="F22" s="304"/>
      <c r="G22" s="304"/>
      <c r="H22" s="304"/>
      <c r="I22" s="304">
        <v>3</v>
      </c>
      <c r="J22" s="304"/>
      <c r="K22" s="337">
        <v>4</v>
      </c>
      <c r="L22" s="338"/>
      <c r="M22" s="339"/>
      <c r="N22" s="304">
        <v>5</v>
      </c>
      <c r="O22" s="304"/>
      <c r="P22" s="304"/>
      <c r="Q22" s="304">
        <v>6</v>
      </c>
      <c r="R22" s="304"/>
      <c r="S22" s="304"/>
    </row>
    <row r="23" spans="2:21" ht="12.75" hidden="1" outlineLevel="1">
      <c r="B23" s="5">
        <v>1</v>
      </c>
      <c r="C23" s="347" t="s">
        <v>199</v>
      </c>
      <c r="D23" s="348"/>
      <c r="E23" s="348"/>
      <c r="F23" s="348"/>
      <c r="G23" s="348"/>
      <c r="H23" s="349"/>
      <c r="I23" s="365" t="s">
        <v>78</v>
      </c>
      <c r="J23" s="366"/>
      <c r="K23" s="367"/>
      <c r="L23" s="368"/>
      <c r="M23" s="369"/>
      <c r="N23" s="355"/>
      <c r="O23" s="356"/>
      <c r="P23" s="357"/>
      <c r="Q23" s="355">
        <v>0</v>
      </c>
      <c r="R23" s="356"/>
      <c r="S23" s="357"/>
      <c r="U23">
        <f>K23*N23</f>
        <v>0</v>
      </c>
    </row>
    <row r="24" spans="2:19" ht="12.75" hidden="1" outlineLevel="1">
      <c r="B24" s="446" t="s">
        <v>57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8"/>
      <c r="Q24" s="362">
        <f>Q23</f>
        <v>0</v>
      </c>
      <c r="R24" s="363"/>
      <c r="S24" s="364"/>
    </row>
    <row r="25" spans="2:19" ht="12.75" hidden="1" outlineLevel="1">
      <c r="B25" s="270"/>
      <c r="C25" s="63"/>
      <c r="D25" s="63"/>
      <c r="E25" s="63"/>
      <c r="F25" s="63"/>
      <c r="G25" s="63"/>
      <c r="H25" s="63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 ht="12.75" hidden="1" outlineLevel="1">
      <c r="B26" s="271"/>
      <c r="D26" s="272" t="s">
        <v>235</v>
      </c>
      <c r="F26" s="68"/>
      <c r="G26" s="273">
        <f>Q17+Q24</f>
        <v>0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 ht="12.75" hidden="1" outlineLevel="1">
      <c r="B27" s="271"/>
      <c r="D27" s="272"/>
      <c r="F27" s="68"/>
      <c r="G27" s="65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 ht="12.75" hidden="1" outlineLevel="1">
      <c r="B28" s="270"/>
      <c r="C28" s="63"/>
      <c r="D28" s="63"/>
      <c r="E28" s="63"/>
      <c r="F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2:19" ht="12.75" hidden="1" outlineLevel="1">
      <c r="B29" s="62" t="s">
        <v>97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 t="s">
        <v>60</v>
      </c>
      <c r="N29" s="63"/>
      <c r="O29" s="63"/>
      <c r="P29" s="63"/>
      <c r="Q29" s="63"/>
      <c r="R29" s="63"/>
      <c r="S29" s="63"/>
    </row>
    <row r="30" spans="2:19" ht="12.75" hidden="1" outlineLevel="1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2:19" ht="12.75" hidden="1" outlineLevel="1">
      <c r="B31" s="62" t="s">
        <v>98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 t="s">
        <v>140</v>
      </c>
      <c r="N31" s="63"/>
      <c r="O31" s="63"/>
      <c r="P31" s="274" t="s">
        <v>61</v>
      </c>
      <c r="Q31" s="63"/>
      <c r="S31" s="63"/>
    </row>
    <row r="32" spans="4:8" ht="12.75" hidden="1" outlineLevel="1">
      <c r="D32" s="63"/>
      <c r="E32" s="63"/>
      <c r="F32" s="63"/>
      <c r="G32" s="63"/>
      <c r="H32" s="63"/>
    </row>
    <row r="33" spans="2:19" ht="12.75" hidden="1" outlineLevel="1">
      <c r="B33" s="62"/>
      <c r="M33" s="62" t="s">
        <v>120</v>
      </c>
      <c r="N33" s="62"/>
      <c r="O33" s="62"/>
      <c r="P33" s="62"/>
      <c r="Q33" s="62"/>
      <c r="R33" s="79"/>
      <c r="S33" s="79"/>
    </row>
    <row r="34" spans="2:19" ht="12.75" hidden="1" outlineLevel="1">
      <c r="B34" s="310"/>
      <c r="C34" s="310"/>
      <c r="D34" s="310"/>
      <c r="E34" s="310"/>
      <c r="F34" s="310"/>
      <c r="G34" s="310"/>
      <c r="M34" s="310" t="s">
        <v>197</v>
      </c>
      <c r="N34" s="310"/>
      <c r="O34" s="310"/>
      <c r="P34" s="310"/>
      <c r="Q34" s="310"/>
      <c r="R34" s="310"/>
      <c r="S34" s="310"/>
    </row>
    <row r="35" spans="2:19" ht="12.75" hidden="1" outlineLevel="1">
      <c r="B35" s="310"/>
      <c r="C35" s="310"/>
      <c r="D35" s="310"/>
      <c r="E35" s="310"/>
      <c r="F35" s="310"/>
      <c r="G35" s="310"/>
      <c r="M35" s="310"/>
      <c r="N35" s="310"/>
      <c r="O35" s="310"/>
      <c r="P35" s="310"/>
      <c r="Q35" s="310"/>
      <c r="R35" s="310"/>
      <c r="S35" s="310"/>
    </row>
    <row r="36" spans="2:19" ht="12.75" hidden="1" outlineLevel="1">
      <c r="B36" s="62"/>
      <c r="M36" s="62" t="s">
        <v>198</v>
      </c>
      <c r="N36" s="62"/>
      <c r="O36" s="62"/>
      <c r="P36" s="62"/>
      <c r="Q36" s="62"/>
      <c r="R36" s="79"/>
      <c r="S36" s="79"/>
    </row>
    <row r="37" spans="2:17" ht="12.75" hidden="1" outlineLevel="1">
      <c r="B37" s="62"/>
      <c r="M37" s="62" t="s">
        <v>66</v>
      </c>
      <c r="N37" s="62"/>
      <c r="O37" s="62"/>
      <c r="P37" s="62"/>
      <c r="Q37" s="62"/>
    </row>
    <row r="38" ht="12.75" hidden="1" outlineLevel="1">
      <c r="B38" s="6"/>
    </row>
    <row r="39" spans="2:14" ht="12.75" hidden="1" outlineLevel="1">
      <c r="B39" s="6"/>
      <c r="G39" s="345" t="s">
        <v>24</v>
      </c>
      <c r="H39" s="345"/>
      <c r="I39" s="345"/>
      <c r="J39" s="345"/>
      <c r="K39" s="345"/>
      <c r="L39" s="345"/>
      <c r="M39" s="345"/>
      <c r="N39" s="345"/>
    </row>
    <row r="40" spans="2:14" ht="12.75" hidden="1" outlineLevel="1">
      <c r="B40" s="6"/>
      <c r="G40" s="345" t="s">
        <v>244</v>
      </c>
      <c r="H40" s="345"/>
      <c r="I40" s="345"/>
      <c r="J40" s="345"/>
      <c r="K40" s="345"/>
      <c r="L40" s="345"/>
      <c r="M40" s="345"/>
      <c r="N40" s="345"/>
    </row>
    <row r="41" spans="2:14" ht="12.75" hidden="1" outlineLevel="1">
      <c r="B41" s="6"/>
      <c r="F41" s="275"/>
      <c r="G41" s="346" t="s">
        <v>196</v>
      </c>
      <c r="H41" s="346"/>
      <c r="I41" s="346"/>
      <c r="J41" s="346"/>
      <c r="K41" s="346"/>
      <c r="L41" s="346"/>
      <c r="M41" s="346"/>
      <c r="N41" s="346"/>
    </row>
    <row r="42" ht="12.75" hidden="1" outlineLevel="1">
      <c r="B42" s="6"/>
    </row>
    <row r="43" spans="2:19" ht="12.75" hidden="1" outlineLevel="1">
      <c r="B43" s="276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8"/>
      <c r="Q43" s="279"/>
      <c r="R43" s="279"/>
      <c r="S43" s="279"/>
    </row>
    <row r="44" spans="2:19" ht="12.75" hidden="1" outlineLevel="1">
      <c r="B44" s="317" t="s">
        <v>74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</row>
    <row r="45" spans="2:19" ht="12.75" hidden="1" outlineLevel="1">
      <c r="B45" s="256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 t="s">
        <v>30</v>
      </c>
      <c r="S45" s="63"/>
    </row>
    <row r="46" spans="2:19" ht="25.5" hidden="1" outlineLevel="1">
      <c r="B46" s="5" t="s">
        <v>25</v>
      </c>
      <c r="C46" s="304" t="s">
        <v>26</v>
      </c>
      <c r="D46" s="304"/>
      <c r="E46" s="304"/>
      <c r="F46" s="304"/>
      <c r="G46" s="304"/>
      <c r="H46" s="304"/>
      <c r="I46" s="304"/>
      <c r="J46" s="304" t="s">
        <v>28</v>
      </c>
      <c r="K46" s="304"/>
      <c r="L46" s="337" t="s">
        <v>124</v>
      </c>
      <c r="M46" s="338"/>
      <c r="N46" s="338"/>
      <c r="O46" s="338"/>
      <c r="P46" s="338"/>
      <c r="Q46" s="338"/>
      <c r="R46" s="338"/>
      <c r="S46" s="339"/>
    </row>
    <row r="47" spans="2:19" ht="12.75" hidden="1" outlineLevel="1">
      <c r="B47" s="5">
        <v>1</v>
      </c>
      <c r="C47" s="304">
        <v>2</v>
      </c>
      <c r="D47" s="304"/>
      <c r="E47" s="304"/>
      <c r="F47" s="304"/>
      <c r="G47" s="304"/>
      <c r="H47" s="304"/>
      <c r="I47" s="304"/>
      <c r="J47" s="304">
        <v>3</v>
      </c>
      <c r="K47" s="304"/>
      <c r="L47" s="337">
        <v>4</v>
      </c>
      <c r="M47" s="338"/>
      <c r="N47" s="338"/>
      <c r="O47" s="338"/>
      <c r="P47" s="338"/>
      <c r="Q47" s="338"/>
      <c r="R47" s="338"/>
      <c r="S47" s="339"/>
    </row>
    <row r="48" spans="2:19" ht="12.75" hidden="1" outlineLevel="1">
      <c r="B48" s="5">
        <v>1</v>
      </c>
      <c r="C48" s="347" t="s">
        <v>136</v>
      </c>
      <c r="D48" s="348"/>
      <c r="E48" s="348"/>
      <c r="F48" s="348"/>
      <c r="G48" s="348"/>
      <c r="H48" s="348"/>
      <c r="I48" s="349"/>
      <c r="J48" s="391" t="s">
        <v>31</v>
      </c>
      <c r="K48" s="391"/>
      <c r="L48" s="350">
        <v>0</v>
      </c>
      <c r="M48" s="392"/>
      <c r="N48" s="392"/>
      <c r="O48" s="392"/>
      <c r="P48" s="392"/>
      <c r="Q48" s="392"/>
      <c r="R48" s="392"/>
      <c r="S48" s="351"/>
    </row>
    <row r="49" spans="2:19" ht="12.75" hidden="1" outlineLevel="1">
      <c r="B49" s="5"/>
      <c r="C49" s="390" t="s">
        <v>57</v>
      </c>
      <c r="D49" s="390"/>
      <c r="E49" s="390"/>
      <c r="F49" s="390"/>
      <c r="G49" s="390"/>
      <c r="H49" s="390"/>
      <c r="I49" s="390"/>
      <c r="J49" s="331"/>
      <c r="K49" s="332"/>
      <c r="L49" s="444">
        <f>L48</f>
        <v>0</v>
      </c>
      <c r="M49" s="444"/>
      <c r="N49" s="444"/>
      <c r="O49" s="444"/>
      <c r="P49" s="444"/>
      <c r="Q49" s="444"/>
      <c r="R49" s="444"/>
      <c r="S49" s="445"/>
    </row>
    <row r="50" spans="2:19" ht="12.75" hidden="1" outlineLevel="1"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6"/>
      <c r="Q50" s="267"/>
      <c r="R50" s="63"/>
      <c r="S50" s="63"/>
    </row>
    <row r="51" spans="2:19" ht="12.75" hidden="1" outlineLevel="1">
      <c r="B51" s="317" t="s">
        <v>72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</row>
    <row r="52" spans="2:19" ht="12.75" hidden="1" outlineLevel="1"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63" t="s">
        <v>30</v>
      </c>
      <c r="S52" s="269"/>
    </row>
    <row r="53" spans="2:19" ht="25.5" hidden="1" outlineLevel="1">
      <c r="B53" s="5" t="s">
        <v>25</v>
      </c>
      <c r="C53" s="304" t="s">
        <v>26</v>
      </c>
      <c r="D53" s="304"/>
      <c r="E53" s="304"/>
      <c r="F53" s="304"/>
      <c r="G53" s="304"/>
      <c r="H53" s="304"/>
      <c r="I53" s="304" t="s">
        <v>28</v>
      </c>
      <c r="J53" s="304"/>
      <c r="K53" s="337" t="s">
        <v>171</v>
      </c>
      <c r="L53" s="338"/>
      <c r="M53" s="339"/>
      <c r="N53" s="304" t="s">
        <v>172</v>
      </c>
      <c r="O53" s="304"/>
      <c r="P53" s="304"/>
      <c r="Q53" s="304" t="s">
        <v>37</v>
      </c>
      <c r="R53" s="304"/>
      <c r="S53" s="304"/>
    </row>
    <row r="54" spans="2:19" ht="12.75" hidden="1" outlineLevel="1">
      <c r="B54" s="5">
        <v>1</v>
      </c>
      <c r="C54" s="304">
        <v>2</v>
      </c>
      <c r="D54" s="304"/>
      <c r="E54" s="304"/>
      <c r="F54" s="304"/>
      <c r="G54" s="304"/>
      <c r="H54" s="304"/>
      <c r="I54" s="304">
        <v>3</v>
      </c>
      <c r="J54" s="304"/>
      <c r="K54" s="337">
        <v>4</v>
      </c>
      <c r="L54" s="338"/>
      <c r="M54" s="339"/>
      <c r="N54" s="304">
        <v>5</v>
      </c>
      <c r="O54" s="304"/>
      <c r="P54" s="304"/>
      <c r="Q54" s="304">
        <v>6</v>
      </c>
      <c r="R54" s="304"/>
      <c r="S54" s="304"/>
    </row>
    <row r="55" spans="2:19" ht="12.75" hidden="1" outlineLevel="1">
      <c r="B55" s="5"/>
      <c r="C55" s="303"/>
      <c r="D55" s="303"/>
      <c r="E55" s="303"/>
      <c r="F55" s="303"/>
      <c r="G55" s="303"/>
      <c r="H55" s="303"/>
      <c r="I55" s="304"/>
      <c r="J55" s="304"/>
      <c r="K55" s="440"/>
      <c r="L55" s="441"/>
      <c r="M55" s="442"/>
      <c r="N55" s="411"/>
      <c r="O55" s="304"/>
      <c r="P55" s="304"/>
      <c r="Q55" s="304">
        <v>0</v>
      </c>
      <c r="R55" s="304"/>
      <c r="S55" s="304"/>
    </row>
    <row r="56" spans="2:19" ht="12.75" hidden="1" outlineLevel="1">
      <c r="B56" s="331" t="s">
        <v>57</v>
      </c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3"/>
      <c r="Q56" s="443">
        <f>SUM(Q55:S55)</f>
        <v>0</v>
      </c>
      <c r="R56" s="443"/>
      <c r="S56" s="443"/>
    </row>
    <row r="57" ht="12.75" hidden="1" outlineLevel="1">
      <c r="B57" s="6"/>
    </row>
    <row r="58" ht="12.75" hidden="1" outlineLevel="1">
      <c r="B58" s="6"/>
    </row>
    <row r="59" spans="2:19" ht="12.75" hidden="1" outlineLevel="1">
      <c r="B59" s="270"/>
      <c r="D59" s="272" t="s">
        <v>235</v>
      </c>
      <c r="F59" s="68"/>
      <c r="G59" s="439">
        <f>L49+Q56</f>
        <v>0</v>
      </c>
      <c r="H59" s="439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 ht="12.75" hidden="1" outlineLevel="1">
      <c r="B60" s="271"/>
      <c r="C60" s="68"/>
      <c r="D60" s="68"/>
      <c r="E60" s="68"/>
      <c r="F60" s="68"/>
      <c r="G60" s="65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 ht="12.75" hidden="1" outlineLevel="1">
      <c r="B61" s="270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2:19" ht="12.75" hidden="1" outlineLevel="1">
      <c r="B62" s="62" t="s">
        <v>97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 t="s">
        <v>60</v>
      </c>
      <c r="N62" s="63"/>
      <c r="O62" s="63"/>
      <c r="P62" s="63"/>
      <c r="Q62" s="63"/>
      <c r="R62" s="63"/>
      <c r="S62" s="63"/>
    </row>
    <row r="63" spans="2:19" ht="12.75" hidden="1" outlineLevel="1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2:19" ht="12.75" hidden="1" outlineLevel="1">
      <c r="B64" s="62" t="s">
        <v>98</v>
      </c>
      <c r="D64" s="63"/>
      <c r="E64" s="63"/>
      <c r="F64" s="63"/>
      <c r="G64" s="63"/>
      <c r="H64" s="63"/>
      <c r="I64" s="63"/>
      <c r="J64" s="63"/>
      <c r="K64" s="63"/>
      <c r="L64" s="63"/>
      <c r="M64" s="63" t="s">
        <v>140</v>
      </c>
      <c r="N64" s="63"/>
      <c r="O64" s="63"/>
      <c r="P64" s="274" t="s">
        <v>61</v>
      </c>
      <c r="Q64" s="63"/>
      <c r="S64" s="63"/>
    </row>
    <row r="65" ht="12.75" hidden="1" outlineLevel="1"/>
    <row r="66" spans="2:19" ht="12.75" hidden="1" outlineLevel="1">
      <c r="B66" s="62"/>
      <c r="M66" s="62" t="s">
        <v>120</v>
      </c>
      <c r="N66" s="62"/>
      <c r="O66" s="62"/>
      <c r="P66" s="62"/>
      <c r="Q66" s="62"/>
      <c r="R66" s="79"/>
      <c r="S66" s="79"/>
    </row>
    <row r="67" spans="2:19" ht="12.75" hidden="1" outlineLevel="1">
      <c r="B67" s="310"/>
      <c r="C67" s="310"/>
      <c r="D67" s="310"/>
      <c r="E67" s="310"/>
      <c r="F67" s="310"/>
      <c r="G67" s="310"/>
      <c r="M67" s="310" t="s">
        <v>197</v>
      </c>
      <c r="N67" s="310"/>
      <c r="O67" s="310"/>
      <c r="P67" s="310"/>
      <c r="Q67" s="310"/>
      <c r="R67" s="310"/>
      <c r="S67" s="310"/>
    </row>
    <row r="68" spans="2:19" ht="12.75" hidden="1" outlineLevel="1">
      <c r="B68" s="310"/>
      <c r="C68" s="310"/>
      <c r="D68" s="310"/>
      <c r="E68" s="310"/>
      <c r="F68" s="310"/>
      <c r="G68" s="310"/>
      <c r="M68" s="310"/>
      <c r="N68" s="310"/>
      <c r="O68" s="310"/>
      <c r="P68" s="310"/>
      <c r="Q68" s="310"/>
      <c r="R68" s="310"/>
      <c r="S68" s="310"/>
    </row>
    <row r="69" spans="2:19" ht="12.75" hidden="1" outlineLevel="1">
      <c r="B69" s="62"/>
      <c r="M69" s="62" t="s">
        <v>198</v>
      </c>
      <c r="N69" s="62"/>
      <c r="O69" s="62"/>
      <c r="P69" s="62"/>
      <c r="Q69" s="62"/>
      <c r="R69" s="79"/>
      <c r="S69" s="79"/>
    </row>
    <row r="70" spans="2:17" ht="12.75" hidden="1" outlineLevel="1">
      <c r="B70" s="62"/>
      <c r="M70" s="62" t="s">
        <v>66</v>
      </c>
      <c r="N70" s="62"/>
      <c r="O70" s="62"/>
      <c r="P70" s="62"/>
      <c r="Q70" s="62"/>
    </row>
    <row r="71" ht="12.75" hidden="1" outlineLevel="1">
      <c r="B71" s="6"/>
    </row>
    <row r="72" spans="2:14" ht="12.75" hidden="1" outlineLevel="1">
      <c r="B72" s="6"/>
      <c r="G72" s="345" t="s">
        <v>24</v>
      </c>
      <c r="H72" s="345"/>
      <c r="I72" s="345"/>
      <c r="J72" s="345"/>
      <c r="K72" s="345"/>
      <c r="L72" s="345"/>
      <c r="M72" s="345"/>
      <c r="N72" s="345"/>
    </row>
    <row r="73" spans="2:16" ht="12.75" hidden="1" outlineLevel="1">
      <c r="B73" s="6"/>
      <c r="F73" s="345" t="s">
        <v>245</v>
      </c>
      <c r="G73" s="345"/>
      <c r="H73" s="345"/>
      <c r="I73" s="345"/>
      <c r="J73" s="345"/>
      <c r="K73" s="345"/>
      <c r="L73" s="345"/>
      <c r="M73" s="345"/>
      <c r="N73" s="345"/>
      <c r="O73" s="345"/>
      <c r="P73" s="345"/>
    </row>
    <row r="74" spans="2:14" ht="12.75" hidden="1" outlineLevel="1">
      <c r="B74" s="6"/>
      <c r="F74" s="275"/>
      <c r="G74" s="346" t="s">
        <v>196</v>
      </c>
      <c r="H74" s="346"/>
      <c r="I74" s="346"/>
      <c r="J74" s="346"/>
      <c r="K74" s="346"/>
      <c r="L74" s="346"/>
      <c r="M74" s="346"/>
      <c r="N74" s="346"/>
    </row>
    <row r="75" ht="12.75" hidden="1" outlineLevel="1">
      <c r="B75" s="6"/>
    </row>
    <row r="76" spans="2:19" ht="12.75" collapsed="1">
      <c r="B76" s="6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</row>
    <row r="77" spans="2:19" ht="12.75">
      <c r="B77" s="346" t="s">
        <v>101</v>
      </c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</row>
    <row r="78" spans="2:19" ht="25.5" customHeight="1">
      <c r="B78" s="17" t="s">
        <v>25</v>
      </c>
      <c r="C78" s="424" t="s">
        <v>26</v>
      </c>
      <c r="D78" s="425"/>
      <c r="E78" s="425"/>
      <c r="F78" s="425"/>
      <c r="G78" s="425"/>
      <c r="H78" s="425"/>
      <c r="I78" s="426"/>
      <c r="J78" s="424" t="s">
        <v>28</v>
      </c>
      <c r="K78" s="425"/>
      <c r="L78" s="425"/>
      <c r="M78" s="425"/>
      <c r="N78" s="425"/>
      <c r="O78" s="426"/>
      <c r="P78" s="424" t="s">
        <v>27</v>
      </c>
      <c r="Q78" s="425"/>
      <c r="R78" s="425"/>
      <c r="S78" s="426"/>
    </row>
    <row r="79" spans="2:19" ht="12.75">
      <c r="B79" s="37">
        <v>1</v>
      </c>
      <c r="C79" s="424">
        <v>2</v>
      </c>
      <c r="D79" s="425"/>
      <c r="E79" s="425"/>
      <c r="F79" s="425"/>
      <c r="G79" s="425"/>
      <c r="H79" s="425"/>
      <c r="I79" s="426"/>
      <c r="J79" s="424">
        <v>3</v>
      </c>
      <c r="K79" s="425"/>
      <c r="L79" s="425"/>
      <c r="M79" s="425"/>
      <c r="N79" s="425"/>
      <c r="O79" s="426"/>
      <c r="P79" s="424">
        <v>4</v>
      </c>
      <c r="Q79" s="425"/>
      <c r="R79" s="425"/>
      <c r="S79" s="426"/>
    </row>
    <row r="80" spans="2:19" ht="15" customHeight="1">
      <c r="B80" s="40">
        <v>1</v>
      </c>
      <c r="C80" s="436" t="s">
        <v>255</v>
      </c>
      <c r="D80" s="437"/>
      <c r="E80" s="437"/>
      <c r="F80" s="437"/>
      <c r="G80" s="437"/>
      <c r="H80" s="437"/>
      <c r="I80" s="438"/>
      <c r="J80" s="430" t="s">
        <v>182</v>
      </c>
      <c r="K80" s="431"/>
      <c r="L80" s="431"/>
      <c r="M80" s="431"/>
      <c r="N80" s="431"/>
      <c r="O80" s="432"/>
      <c r="P80" s="433">
        <v>1991710</v>
      </c>
      <c r="Q80" s="434"/>
      <c r="R80" s="434"/>
      <c r="S80" s="435"/>
    </row>
    <row r="81" spans="2:19" ht="15" customHeight="1">
      <c r="B81" s="40">
        <v>2</v>
      </c>
      <c r="C81" s="436" t="s">
        <v>256</v>
      </c>
      <c r="D81" s="437"/>
      <c r="E81" s="437"/>
      <c r="F81" s="437"/>
      <c r="G81" s="437"/>
      <c r="H81" s="437"/>
      <c r="I81" s="438"/>
      <c r="J81" s="260"/>
      <c r="K81" s="261"/>
      <c r="L81" s="261" t="s">
        <v>183</v>
      </c>
      <c r="M81" s="261"/>
      <c r="N81" s="261"/>
      <c r="O81" s="262"/>
      <c r="P81" s="433">
        <v>770716</v>
      </c>
      <c r="Q81" s="434"/>
      <c r="R81" s="434"/>
      <c r="S81" s="435"/>
    </row>
    <row r="82" spans="2:19" ht="12.75">
      <c r="B82" s="39"/>
      <c r="C82" s="417" t="s">
        <v>103</v>
      </c>
      <c r="D82" s="418"/>
      <c r="E82" s="418"/>
      <c r="F82" s="418"/>
      <c r="G82" s="418"/>
      <c r="H82" s="418"/>
      <c r="I82" s="419"/>
      <c r="J82" s="420"/>
      <c r="K82" s="421"/>
      <c r="L82" s="421"/>
      <c r="M82" s="421"/>
      <c r="N82" s="421"/>
      <c r="O82" s="422"/>
      <c r="P82" s="423">
        <f>P80+P81</f>
        <v>2762426</v>
      </c>
      <c r="Q82" s="406"/>
      <c r="R82" s="406"/>
      <c r="S82" s="407"/>
    </row>
    <row r="83" ht="12.75">
      <c r="B83" s="6"/>
    </row>
    <row r="84" spans="2:19" ht="12.75">
      <c r="B84" s="346" t="s">
        <v>104</v>
      </c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</row>
    <row r="85" spans="2:19" ht="12.75">
      <c r="B85" s="6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</row>
    <row r="86" spans="2:19" ht="25.5" customHeight="1">
      <c r="B86" s="17" t="s">
        <v>25</v>
      </c>
      <c r="C86" s="424" t="s">
        <v>26</v>
      </c>
      <c r="D86" s="425"/>
      <c r="E86" s="425"/>
      <c r="F86" s="425"/>
      <c r="G86" s="425"/>
      <c r="H86" s="425"/>
      <c r="I86" s="426"/>
      <c r="J86" s="424" t="s">
        <v>28</v>
      </c>
      <c r="K86" s="425"/>
      <c r="L86" s="425"/>
      <c r="M86" s="425"/>
      <c r="N86" s="425"/>
      <c r="O86" s="426"/>
      <c r="P86" s="424" t="s">
        <v>27</v>
      </c>
      <c r="Q86" s="425"/>
      <c r="R86" s="425"/>
      <c r="S86" s="426"/>
    </row>
    <row r="87" spans="2:19" ht="12.75">
      <c r="B87" s="37">
        <v>1</v>
      </c>
      <c r="C87" s="424">
        <v>2</v>
      </c>
      <c r="D87" s="425"/>
      <c r="E87" s="425"/>
      <c r="F87" s="425"/>
      <c r="G87" s="425"/>
      <c r="H87" s="425"/>
      <c r="I87" s="426"/>
      <c r="J87" s="424">
        <v>3</v>
      </c>
      <c r="K87" s="425"/>
      <c r="L87" s="425"/>
      <c r="M87" s="425"/>
      <c r="N87" s="425"/>
      <c r="O87" s="426"/>
      <c r="P87" s="424">
        <v>4</v>
      </c>
      <c r="Q87" s="425"/>
      <c r="R87" s="425"/>
      <c r="S87" s="426"/>
    </row>
    <row r="88" spans="2:19" ht="27.75" customHeight="1">
      <c r="B88" s="40">
        <v>1</v>
      </c>
      <c r="C88" s="427" t="s">
        <v>257</v>
      </c>
      <c r="D88" s="428"/>
      <c r="E88" s="428"/>
      <c r="F88" s="428"/>
      <c r="G88" s="428"/>
      <c r="H88" s="428"/>
      <c r="I88" s="429"/>
      <c r="J88" s="430" t="s">
        <v>259</v>
      </c>
      <c r="K88" s="431"/>
      <c r="L88" s="431"/>
      <c r="M88" s="431"/>
      <c r="N88" s="431"/>
      <c r="O88" s="432"/>
      <c r="P88" s="433">
        <v>601496</v>
      </c>
      <c r="Q88" s="434"/>
      <c r="R88" s="434"/>
      <c r="S88" s="435"/>
    </row>
    <row r="89" spans="2:19" ht="22.5" customHeight="1">
      <c r="B89" s="40">
        <v>2</v>
      </c>
      <c r="C89" s="427" t="s">
        <v>258</v>
      </c>
      <c r="D89" s="428"/>
      <c r="E89" s="428"/>
      <c r="F89" s="428"/>
      <c r="G89" s="428"/>
      <c r="H89" s="428"/>
      <c r="I89" s="429"/>
      <c r="J89" s="260"/>
      <c r="K89" s="261"/>
      <c r="L89" s="261" t="s">
        <v>260</v>
      </c>
      <c r="M89" s="261"/>
      <c r="N89" s="261"/>
      <c r="O89" s="262"/>
      <c r="P89" s="433">
        <v>232756</v>
      </c>
      <c r="Q89" s="434"/>
      <c r="R89" s="434"/>
      <c r="S89" s="435"/>
    </row>
    <row r="90" spans="2:19" ht="12.75">
      <c r="B90" s="39"/>
      <c r="C90" s="417" t="s">
        <v>103</v>
      </c>
      <c r="D90" s="418"/>
      <c r="E90" s="418"/>
      <c r="F90" s="418"/>
      <c r="G90" s="418"/>
      <c r="H90" s="418"/>
      <c r="I90" s="419"/>
      <c r="J90" s="420"/>
      <c r="K90" s="421"/>
      <c r="L90" s="421"/>
      <c r="M90" s="421"/>
      <c r="N90" s="421"/>
      <c r="O90" s="422"/>
      <c r="P90" s="423">
        <f>P88+P89</f>
        <v>834252</v>
      </c>
      <c r="Q90" s="406"/>
      <c r="R90" s="406"/>
      <c r="S90" s="407"/>
    </row>
    <row r="91" spans="2:19" ht="12.75">
      <c r="B91" s="276"/>
      <c r="C91" s="277"/>
      <c r="D91" s="277"/>
      <c r="E91" s="277"/>
      <c r="F91" s="277"/>
      <c r="G91" s="277"/>
      <c r="H91" s="277"/>
      <c r="I91" s="277"/>
      <c r="J91" s="279"/>
      <c r="K91" s="279"/>
      <c r="L91" s="279"/>
      <c r="M91" s="279"/>
      <c r="N91" s="279"/>
      <c r="O91" s="279"/>
      <c r="P91" s="278"/>
      <c r="Q91" s="279"/>
      <c r="R91" s="279"/>
      <c r="S91" s="279"/>
    </row>
    <row r="92" spans="2:19" ht="12.75" outlineLevel="1">
      <c r="B92" s="28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65"/>
      <c r="Q92" s="65"/>
      <c r="R92" s="65"/>
      <c r="S92" s="65"/>
    </row>
    <row r="93" spans="2:19" ht="12.75" outlineLevel="1">
      <c r="B93" s="317" t="s">
        <v>141</v>
      </c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</row>
    <row r="94" spans="2:19" ht="12.75" outlineLevel="1"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6"/>
      <c r="Q94" s="267"/>
      <c r="R94" s="63"/>
      <c r="S94" s="63"/>
    </row>
    <row r="95" spans="2:19" ht="25.5" outlineLevel="1">
      <c r="B95" s="5" t="s">
        <v>25</v>
      </c>
      <c r="C95" s="337" t="s">
        <v>26</v>
      </c>
      <c r="D95" s="338"/>
      <c r="E95" s="338"/>
      <c r="F95" s="338"/>
      <c r="G95" s="338"/>
      <c r="H95" s="338"/>
      <c r="I95" s="339"/>
      <c r="J95" s="337" t="s">
        <v>28</v>
      </c>
      <c r="K95" s="339"/>
      <c r="L95" s="337" t="s">
        <v>124</v>
      </c>
      <c r="M95" s="338"/>
      <c r="N95" s="338"/>
      <c r="O95" s="338"/>
      <c r="P95" s="338"/>
      <c r="Q95" s="338"/>
      <c r="R95" s="338"/>
      <c r="S95" s="339"/>
    </row>
    <row r="96" spans="2:19" ht="12.75" outlineLevel="1">
      <c r="B96" s="5">
        <v>1</v>
      </c>
      <c r="C96" s="337">
        <v>2</v>
      </c>
      <c r="D96" s="338"/>
      <c r="E96" s="338"/>
      <c r="F96" s="338"/>
      <c r="G96" s="338"/>
      <c r="H96" s="338"/>
      <c r="I96" s="339"/>
      <c r="J96" s="337">
        <v>3</v>
      </c>
      <c r="K96" s="339"/>
      <c r="L96" s="337">
        <v>4</v>
      </c>
      <c r="M96" s="338"/>
      <c r="N96" s="338"/>
      <c r="O96" s="338"/>
      <c r="P96" s="338"/>
      <c r="Q96" s="338"/>
      <c r="R96" s="338"/>
      <c r="S96" s="339"/>
    </row>
    <row r="97" spans="2:19" ht="12.75" outlineLevel="1">
      <c r="B97" s="5">
        <v>1</v>
      </c>
      <c r="C97" s="347" t="s">
        <v>142</v>
      </c>
      <c r="D97" s="348"/>
      <c r="E97" s="348"/>
      <c r="F97" s="348"/>
      <c r="G97" s="348"/>
      <c r="H97" s="348"/>
      <c r="I97" s="349"/>
      <c r="J97" s="365" t="s">
        <v>261</v>
      </c>
      <c r="K97" s="366"/>
      <c r="L97" s="412">
        <v>216261</v>
      </c>
      <c r="M97" s="413"/>
      <c r="N97" s="413"/>
      <c r="O97" s="413"/>
      <c r="P97" s="413"/>
      <c r="Q97" s="413"/>
      <c r="R97" s="413"/>
      <c r="S97" s="414"/>
    </row>
    <row r="98" spans="2:19" ht="12.75" outlineLevel="1">
      <c r="B98" s="5"/>
      <c r="C98" s="331" t="s">
        <v>57</v>
      </c>
      <c r="D98" s="332"/>
      <c r="E98" s="332"/>
      <c r="F98" s="332"/>
      <c r="G98" s="332"/>
      <c r="H98" s="332"/>
      <c r="I98" s="332"/>
      <c r="J98" s="332"/>
      <c r="K98" s="332"/>
      <c r="L98" s="415">
        <f>L97</f>
        <v>216261</v>
      </c>
      <c r="M98" s="415"/>
      <c r="N98" s="415"/>
      <c r="O98" s="415"/>
      <c r="P98" s="415"/>
      <c r="Q98" s="415"/>
      <c r="R98" s="415"/>
      <c r="S98" s="416"/>
    </row>
    <row r="99" spans="2:19" ht="12.75">
      <c r="B99" s="276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8"/>
      <c r="Q99" s="279"/>
      <c r="R99" s="279"/>
      <c r="S99" s="279"/>
    </row>
    <row r="100" spans="2:19" ht="12.75" hidden="1" outlineLevel="1">
      <c r="B100" s="282"/>
      <c r="C100" s="283"/>
      <c r="D100" s="283"/>
      <c r="E100" s="283"/>
      <c r="F100" s="283"/>
      <c r="G100" s="283"/>
      <c r="H100" s="283"/>
      <c r="I100" s="284"/>
      <c r="J100" s="284"/>
      <c r="K100" s="283"/>
      <c r="L100" s="283"/>
      <c r="M100" s="283"/>
      <c r="N100" s="283"/>
      <c r="O100" s="283"/>
      <c r="P100" s="283"/>
      <c r="Q100" s="279"/>
      <c r="R100" s="279"/>
      <c r="S100" s="279"/>
    </row>
    <row r="101" spans="2:19" ht="12.75" hidden="1" outlineLevel="1">
      <c r="B101" s="285" t="s">
        <v>236</v>
      </c>
      <c r="C101" s="279"/>
      <c r="D101" s="279"/>
      <c r="H101" s="283"/>
      <c r="I101" s="405">
        <f>P90+P82+L98</f>
        <v>3812939</v>
      </c>
      <c r="J101" s="405"/>
      <c r="K101" s="405"/>
      <c r="L101" s="283"/>
      <c r="M101" s="283"/>
      <c r="N101" s="283"/>
      <c r="O101" s="283"/>
      <c r="P101" s="283"/>
      <c r="Q101" s="279"/>
      <c r="R101" s="279"/>
      <c r="S101" s="279"/>
    </row>
    <row r="102" spans="2:19" ht="12.75" hidden="1" outlineLevel="1">
      <c r="B102" s="282"/>
      <c r="C102" s="283"/>
      <c r="D102" s="283"/>
      <c r="E102" s="283"/>
      <c r="F102" s="283"/>
      <c r="G102" s="283"/>
      <c r="H102" s="283"/>
      <c r="I102" s="284"/>
      <c r="J102" s="284"/>
      <c r="K102" s="283"/>
      <c r="L102" s="283"/>
      <c r="M102" s="283"/>
      <c r="N102" s="283"/>
      <c r="O102" s="283"/>
      <c r="P102" s="283"/>
      <c r="Q102" s="279"/>
      <c r="R102" s="279"/>
      <c r="S102" s="279"/>
    </row>
    <row r="103" spans="2:19" ht="12.75" hidden="1" outlineLevel="1">
      <c r="B103" s="282"/>
      <c r="C103" s="286"/>
      <c r="D103" s="286"/>
      <c r="E103" s="286"/>
      <c r="F103" s="286"/>
      <c r="G103" s="286"/>
      <c r="H103" s="286"/>
      <c r="I103" s="284"/>
      <c r="J103" s="284"/>
      <c r="K103" s="283"/>
      <c r="L103" s="283"/>
      <c r="M103" s="283"/>
      <c r="N103" s="283"/>
      <c r="O103" s="283"/>
      <c r="P103" s="283"/>
      <c r="Q103" s="279"/>
      <c r="R103" s="279"/>
      <c r="S103" s="279"/>
    </row>
    <row r="104" spans="2:19" ht="15" hidden="1" outlineLevel="1">
      <c r="B104" s="287" t="s">
        <v>97</v>
      </c>
      <c r="C104" s="287"/>
      <c r="D104" s="287"/>
      <c r="E104" s="287"/>
      <c r="F104" s="287"/>
      <c r="G104" s="287"/>
      <c r="H104" s="287"/>
      <c r="I104" s="287"/>
      <c r="J104" s="287"/>
      <c r="K104" s="287"/>
      <c r="L104" s="287" t="s">
        <v>60</v>
      </c>
      <c r="M104" s="287"/>
      <c r="N104" s="287"/>
      <c r="O104" s="288"/>
      <c r="P104" s="289"/>
      <c r="Q104" s="289"/>
      <c r="R104" s="279"/>
      <c r="S104" s="279"/>
    </row>
    <row r="105" spans="2:19" ht="12.75" hidden="1" outlineLevel="1">
      <c r="B105" s="6"/>
      <c r="O105" s="279"/>
      <c r="P105" s="279"/>
      <c r="Q105" s="279"/>
      <c r="R105" s="279"/>
      <c r="S105" s="279"/>
    </row>
    <row r="106" spans="2:14" ht="12.75" hidden="1" outlineLevel="1">
      <c r="B106" s="287" t="s">
        <v>98</v>
      </c>
      <c r="I106" s="287"/>
      <c r="J106" s="287"/>
      <c r="K106" s="287"/>
      <c r="L106" s="6" t="s">
        <v>140</v>
      </c>
      <c r="M106" s="287"/>
      <c r="N106" s="287"/>
    </row>
    <row r="107" spans="2:18" ht="12.75" hidden="1" outlineLevel="1">
      <c r="B107" s="290" t="s">
        <v>61</v>
      </c>
      <c r="O107" s="287"/>
      <c r="P107" s="287"/>
      <c r="Q107" s="287"/>
      <c r="R107" s="287"/>
    </row>
    <row r="108" ht="12.75" hidden="1" outlineLevel="1"/>
    <row r="109" spans="2:19" ht="12.75" hidden="1" outlineLevel="1">
      <c r="B109" s="62"/>
      <c r="M109" s="62" t="s">
        <v>120</v>
      </c>
      <c r="N109" s="62"/>
      <c r="O109" s="62"/>
      <c r="P109" s="62"/>
      <c r="Q109" s="62"/>
      <c r="R109" s="79"/>
      <c r="S109" s="79"/>
    </row>
    <row r="110" spans="2:19" ht="12.75" hidden="1" outlineLevel="1">
      <c r="B110" s="310"/>
      <c r="C110" s="310"/>
      <c r="D110" s="310"/>
      <c r="E110" s="310"/>
      <c r="F110" s="310"/>
      <c r="G110" s="310"/>
      <c r="M110" s="310" t="s">
        <v>197</v>
      </c>
      <c r="N110" s="310"/>
      <c r="O110" s="310"/>
      <c r="P110" s="310"/>
      <c r="Q110" s="310"/>
      <c r="R110" s="310"/>
      <c r="S110" s="310"/>
    </row>
    <row r="111" spans="2:19" ht="12.75" hidden="1" outlineLevel="1">
      <c r="B111" s="310"/>
      <c r="C111" s="310"/>
      <c r="D111" s="310"/>
      <c r="E111" s="310"/>
      <c r="F111" s="310"/>
      <c r="G111" s="310"/>
      <c r="M111" s="310"/>
      <c r="N111" s="310"/>
      <c r="O111" s="310"/>
      <c r="P111" s="310"/>
      <c r="Q111" s="310"/>
      <c r="R111" s="310"/>
      <c r="S111" s="310"/>
    </row>
    <row r="112" spans="2:19" ht="12.75" hidden="1" outlineLevel="1">
      <c r="B112" s="62"/>
      <c r="M112" s="62" t="s">
        <v>198</v>
      </c>
      <c r="N112" s="62"/>
      <c r="O112" s="62"/>
      <c r="P112" s="62"/>
      <c r="Q112" s="62"/>
      <c r="R112" s="79"/>
      <c r="S112" s="79"/>
    </row>
    <row r="113" spans="2:17" ht="12.75" hidden="1" outlineLevel="1">
      <c r="B113" s="62"/>
      <c r="M113" s="62" t="s">
        <v>66</v>
      </c>
      <c r="N113" s="62"/>
      <c r="O113" s="62"/>
      <c r="P113" s="62"/>
      <c r="Q113" s="62"/>
    </row>
    <row r="114" spans="6:13" ht="12.75" hidden="1" outlineLevel="1">
      <c r="F114" s="345" t="s">
        <v>24</v>
      </c>
      <c r="G114" s="345"/>
      <c r="H114" s="345"/>
      <c r="I114" s="345"/>
      <c r="J114" s="345"/>
      <c r="K114" s="345"/>
      <c r="L114" s="345"/>
      <c r="M114" s="345"/>
    </row>
    <row r="115" spans="6:13" ht="12.75" hidden="1" outlineLevel="1">
      <c r="F115" s="345" t="s">
        <v>244</v>
      </c>
      <c r="G115" s="345"/>
      <c r="H115" s="345"/>
      <c r="I115" s="345"/>
      <c r="J115" s="345"/>
      <c r="K115" s="345"/>
      <c r="L115" s="345"/>
      <c r="M115" s="345"/>
    </row>
    <row r="116" spans="6:13" ht="12.75" hidden="1" outlineLevel="1">
      <c r="F116" s="346" t="s">
        <v>196</v>
      </c>
      <c r="G116" s="346"/>
      <c r="H116" s="346"/>
      <c r="I116" s="346"/>
      <c r="J116" s="346"/>
      <c r="K116" s="346"/>
      <c r="L116" s="346"/>
      <c r="M116" s="346"/>
    </row>
    <row r="117" ht="12.75" collapsed="1"/>
    <row r="118" spans="2:19" ht="12.75">
      <c r="B118" s="317" t="s">
        <v>72</v>
      </c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</row>
    <row r="119" spans="2:19" ht="12.75"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63" t="s">
        <v>30</v>
      </c>
      <c r="S119" s="269"/>
    </row>
    <row r="120" spans="2:19" ht="38.25">
      <c r="B120" s="280" t="s">
        <v>25</v>
      </c>
      <c r="C120" s="337" t="s">
        <v>26</v>
      </c>
      <c r="D120" s="338"/>
      <c r="E120" s="338"/>
      <c r="F120" s="338"/>
      <c r="G120" s="338"/>
      <c r="H120" s="338"/>
      <c r="I120" s="339"/>
      <c r="J120" s="5" t="s">
        <v>28</v>
      </c>
      <c r="K120" s="337" t="s">
        <v>62</v>
      </c>
      <c r="L120" s="339"/>
      <c r="M120" s="291" t="s">
        <v>107</v>
      </c>
      <c r="N120" s="337" t="s">
        <v>39</v>
      </c>
      <c r="O120" s="338"/>
      <c r="P120" s="339"/>
      <c r="Q120" s="337" t="s">
        <v>67</v>
      </c>
      <c r="R120" s="338"/>
      <c r="S120" s="339"/>
    </row>
    <row r="121" spans="2:19" ht="12.75">
      <c r="B121" s="5">
        <v>1</v>
      </c>
      <c r="C121" s="337">
        <v>2</v>
      </c>
      <c r="D121" s="338"/>
      <c r="E121" s="338"/>
      <c r="F121" s="338"/>
      <c r="G121" s="338"/>
      <c r="H121" s="338"/>
      <c r="I121" s="339"/>
      <c r="J121" s="5">
        <v>3</v>
      </c>
      <c r="K121" s="337">
        <v>4</v>
      </c>
      <c r="L121" s="339"/>
      <c r="M121" s="5">
        <v>5</v>
      </c>
      <c r="N121" s="337">
        <v>6</v>
      </c>
      <c r="O121" s="338"/>
      <c r="P121" s="339"/>
      <c r="Q121" s="337">
        <v>7</v>
      </c>
      <c r="R121" s="338"/>
      <c r="S121" s="339"/>
    </row>
    <row r="122" spans="2:19" ht="33.75" customHeight="1">
      <c r="B122" s="5">
        <v>1</v>
      </c>
      <c r="C122" s="347" t="s">
        <v>222</v>
      </c>
      <c r="D122" s="348"/>
      <c r="E122" s="348"/>
      <c r="F122" s="348"/>
      <c r="G122" s="348"/>
      <c r="H122" s="348"/>
      <c r="I122" s="349"/>
      <c r="J122" s="112" t="s">
        <v>184</v>
      </c>
      <c r="K122" s="350">
        <f>Q122/N122/M122</f>
        <v>39.39393939393939</v>
      </c>
      <c r="L122" s="351"/>
      <c r="M122" s="292">
        <v>99</v>
      </c>
      <c r="N122" s="337">
        <v>15</v>
      </c>
      <c r="O122" s="338"/>
      <c r="P122" s="339"/>
      <c r="Q122" s="352">
        <v>58500</v>
      </c>
      <c r="R122" s="353"/>
      <c r="S122" s="354"/>
    </row>
    <row r="123" ht="12.75">
      <c r="B123" s="6"/>
    </row>
    <row r="124" ht="12.75" hidden="1" outlineLevel="1">
      <c r="B124" s="6"/>
    </row>
    <row r="125" spans="2:14" ht="12.75" hidden="1" outlineLevel="1">
      <c r="B125" s="285" t="s">
        <v>236</v>
      </c>
      <c r="C125" s="279"/>
      <c r="D125" s="279"/>
      <c r="H125" s="283"/>
      <c r="I125" s="316">
        <f>Q122</f>
        <v>58500</v>
      </c>
      <c r="J125" s="316"/>
      <c r="K125" s="316"/>
      <c r="L125" s="283"/>
      <c r="M125" s="283"/>
      <c r="N125" s="283"/>
    </row>
    <row r="126" spans="2:14" ht="12.75" hidden="1" outlineLevel="1">
      <c r="B126" s="282"/>
      <c r="C126" s="283"/>
      <c r="D126" s="283"/>
      <c r="E126" s="283"/>
      <c r="F126" s="283"/>
      <c r="G126" s="283"/>
      <c r="H126" s="283"/>
      <c r="I126" s="284"/>
      <c r="J126" s="284"/>
      <c r="K126" s="283"/>
      <c r="L126" s="283"/>
      <c r="M126" s="283"/>
      <c r="N126" s="283"/>
    </row>
    <row r="127" spans="2:14" ht="12.75" hidden="1" outlineLevel="1">
      <c r="B127" s="282"/>
      <c r="C127" s="286"/>
      <c r="D127" s="286"/>
      <c r="E127" s="286"/>
      <c r="F127" s="286"/>
      <c r="G127" s="286"/>
      <c r="H127" s="286"/>
      <c r="I127" s="284"/>
      <c r="J127" s="284"/>
      <c r="K127" s="283"/>
      <c r="L127" s="283"/>
      <c r="M127" s="283"/>
      <c r="N127" s="283"/>
    </row>
    <row r="128" spans="2:14" ht="12.75" hidden="1" outlineLevel="1">
      <c r="B128" s="287" t="s">
        <v>97</v>
      </c>
      <c r="C128" s="287"/>
      <c r="D128" s="287"/>
      <c r="E128" s="287"/>
      <c r="F128" s="287"/>
      <c r="G128" s="287"/>
      <c r="H128" s="287"/>
      <c r="I128" s="287"/>
      <c r="J128" s="287"/>
      <c r="K128" s="287"/>
      <c r="L128" s="287" t="s">
        <v>60</v>
      </c>
      <c r="M128" s="287"/>
      <c r="N128" s="287"/>
    </row>
    <row r="129" ht="12.75" hidden="1" outlineLevel="1">
      <c r="B129" s="6"/>
    </row>
    <row r="130" spans="2:14" ht="12.75" hidden="1" outlineLevel="1">
      <c r="B130" s="287" t="s">
        <v>98</v>
      </c>
      <c r="I130" s="287"/>
      <c r="J130" s="287"/>
      <c r="K130" s="287"/>
      <c r="L130" s="6" t="s">
        <v>140</v>
      </c>
      <c r="M130" s="287"/>
      <c r="N130" s="287"/>
    </row>
    <row r="131" ht="12.75" hidden="1" outlineLevel="1">
      <c r="B131" s="290" t="s">
        <v>61</v>
      </c>
    </row>
    <row r="132" ht="12.75" hidden="1" outlineLevel="1"/>
    <row r="133" spans="2:19" ht="12.75" hidden="1" outlineLevel="1">
      <c r="B133" s="62"/>
      <c r="M133" s="62" t="s">
        <v>120</v>
      </c>
      <c r="N133" s="62"/>
      <c r="O133" s="62"/>
      <c r="P133" s="62"/>
      <c r="Q133" s="62"/>
      <c r="R133" s="79"/>
      <c r="S133" s="79"/>
    </row>
    <row r="134" spans="2:19" ht="12.75" hidden="1" outlineLevel="1">
      <c r="B134" s="310"/>
      <c r="C134" s="310"/>
      <c r="D134" s="310"/>
      <c r="E134" s="310"/>
      <c r="F134" s="310"/>
      <c r="G134" s="310"/>
      <c r="M134" s="310" t="s">
        <v>197</v>
      </c>
      <c r="N134" s="310"/>
      <c r="O134" s="310"/>
      <c r="P134" s="310"/>
      <c r="Q134" s="310"/>
      <c r="R134" s="310"/>
      <c r="S134" s="310"/>
    </row>
    <row r="135" spans="2:19" ht="12.75" hidden="1" outlineLevel="1">
      <c r="B135" s="310"/>
      <c r="C135" s="310"/>
      <c r="D135" s="310"/>
      <c r="E135" s="310"/>
      <c r="F135" s="310"/>
      <c r="G135" s="310"/>
      <c r="M135" s="310"/>
      <c r="N135" s="310"/>
      <c r="O135" s="310"/>
      <c r="P135" s="310"/>
      <c r="Q135" s="310"/>
      <c r="R135" s="310"/>
      <c r="S135" s="310"/>
    </row>
    <row r="136" spans="2:19" ht="12.75" hidden="1" outlineLevel="1">
      <c r="B136" s="62"/>
      <c r="M136" s="62" t="s">
        <v>198</v>
      </c>
      <c r="N136" s="62"/>
      <c r="O136" s="62"/>
      <c r="P136" s="62"/>
      <c r="Q136" s="62"/>
      <c r="R136" s="79"/>
      <c r="S136" s="79"/>
    </row>
    <row r="137" spans="2:17" ht="12.75" hidden="1" outlineLevel="1">
      <c r="B137" s="62"/>
      <c r="M137" s="62" t="s">
        <v>66</v>
      </c>
      <c r="N137" s="62"/>
      <c r="O137" s="62"/>
      <c r="P137" s="62"/>
      <c r="Q137" s="62"/>
    </row>
    <row r="138" ht="12.75" hidden="1" outlineLevel="1">
      <c r="B138" s="6"/>
    </row>
    <row r="139" spans="2:14" ht="12.75" hidden="1" outlineLevel="1">
      <c r="B139" s="6"/>
      <c r="G139" s="345" t="s">
        <v>24</v>
      </c>
      <c r="H139" s="345"/>
      <c r="I139" s="345"/>
      <c r="J139" s="345"/>
      <c r="K139" s="345"/>
      <c r="L139" s="345"/>
      <c r="M139" s="345"/>
      <c r="N139" s="345"/>
    </row>
    <row r="140" spans="2:14" ht="12.75" hidden="1" outlineLevel="1">
      <c r="B140" s="6"/>
      <c r="G140" s="293" t="s">
        <v>246</v>
      </c>
      <c r="H140" s="293"/>
      <c r="I140" s="293"/>
      <c r="J140" s="293"/>
      <c r="K140" s="293"/>
      <c r="L140" s="293"/>
      <c r="M140" s="293"/>
      <c r="N140" s="293"/>
    </row>
    <row r="141" spans="2:14" ht="12.75" hidden="1" outlineLevel="1">
      <c r="B141" s="6"/>
      <c r="F141" s="275"/>
      <c r="G141" s="346" t="s">
        <v>196</v>
      </c>
      <c r="H141" s="346"/>
      <c r="I141" s="346"/>
      <c r="J141" s="346"/>
      <c r="K141" s="346"/>
      <c r="L141" s="346"/>
      <c r="M141" s="346"/>
      <c r="N141" s="346"/>
    </row>
    <row r="142" ht="12.75" hidden="1" outlineLevel="1">
      <c r="B142" s="6"/>
    </row>
    <row r="143" spans="2:19" ht="12.75" hidden="1" outlineLevel="1">
      <c r="B143" s="317" t="s">
        <v>69</v>
      </c>
      <c r="C143" s="317"/>
      <c r="D143" s="317"/>
      <c r="E143" s="317"/>
      <c r="F143" s="317"/>
      <c r="G143" s="317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7"/>
      <c r="S143" s="317"/>
    </row>
    <row r="144" spans="2:19" ht="12.75" hidden="1" outlineLevel="1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2:19" ht="25.5" hidden="1" outlineLevel="1">
      <c r="B145" s="280" t="s">
        <v>25</v>
      </c>
      <c r="C145" s="337" t="s">
        <v>26</v>
      </c>
      <c r="D145" s="338"/>
      <c r="E145" s="338"/>
      <c r="F145" s="338"/>
      <c r="G145" s="338"/>
      <c r="H145" s="338"/>
      <c r="I145" s="338"/>
      <c r="J145" s="304" t="s">
        <v>28</v>
      </c>
      <c r="K145" s="304"/>
      <c r="L145" s="337" t="s">
        <v>124</v>
      </c>
      <c r="M145" s="338"/>
      <c r="N145" s="338"/>
      <c r="O145" s="338"/>
      <c r="P145" s="338"/>
      <c r="Q145" s="338"/>
      <c r="R145" s="338"/>
      <c r="S145" s="339"/>
    </row>
    <row r="146" spans="2:19" ht="12.75" hidden="1" outlineLevel="1">
      <c r="B146" s="280">
        <v>1</v>
      </c>
      <c r="C146" s="337">
        <v>2</v>
      </c>
      <c r="D146" s="338"/>
      <c r="E146" s="338"/>
      <c r="F146" s="338"/>
      <c r="G146" s="338"/>
      <c r="H146" s="338"/>
      <c r="I146" s="338"/>
      <c r="J146" s="304">
        <v>3</v>
      </c>
      <c r="K146" s="304"/>
      <c r="L146" s="337">
        <v>4</v>
      </c>
      <c r="M146" s="338"/>
      <c r="N146" s="338"/>
      <c r="O146" s="338"/>
      <c r="P146" s="338"/>
      <c r="Q146" s="338"/>
      <c r="R146" s="338"/>
      <c r="S146" s="339"/>
    </row>
    <row r="147" spans="2:19" ht="12.75" hidden="1" outlineLevel="1">
      <c r="B147" s="294">
        <v>1</v>
      </c>
      <c r="C147" s="337" t="s">
        <v>126</v>
      </c>
      <c r="D147" s="338"/>
      <c r="E147" s="338"/>
      <c r="F147" s="338"/>
      <c r="G147" s="338"/>
      <c r="H147" s="338"/>
      <c r="I147" s="338"/>
      <c r="J147" s="411">
        <v>55.56</v>
      </c>
      <c r="K147" s="411"/>
      <c r="L147" s="408"/>
      <c r="M147" s="409"/>
      <c r="N147" s="409"/>
      <c r="O147" s="409"/>
      <c r="P147" s="409"/>
      <c r="Q147" s="409"/>
      <c r="R147" s="409"/>
      <c r="S147" s="410"/>
    </row>
    <row r="148" spans="2:19" ht="12.75" hidden="1" outlineLevel="1">
      <c r="B148" s="295"/>
      <c r="C148" s="390" t="s">
        <v>57</v>
      </c>
      <c r="D148" s="390"/>
      <c r="E148" s="390"/>
      <c r="F148" s="390"/>
      <c r="G148" s="390"/>
      <c r="H148" s="390"/>
      <c r="I148" s="390"/>
      <c r="J148" s="390"/>
      <c r="K148" s="390"/>
      <c r="L148" s="406"/>
      <c r="M148" s="406"/>
      <c r="N148" s="406"/>
      <c r="O148" s="406"/>
      <c r="P148" s="406"/>
      <c r="Q148" s="406"/>
      <c r="R148" s="406"/>
      <c r="S148" s="407"/>
    </row>
    <row r="149" spans="2:19" ht="12.75" hidden="1" outlineLevel="1">
      <c r="B149" s="296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65"/>
      <c r="R149" s="65"/>
      <c r="S149" s="65"/>
    </row>
    <row r="150" spans="2:19" ht="12.75" hidden="1" outlineLevel="1">
      <c r="B150" s="317" t="s">
        <v>71</v>
      </c>
      <c r="C150" s="317"/>
      <c r="D150" s="317"/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</row>
    <row r="151" spans="2:19" ht="12.75" hidden="1" outlineLevel="1"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</row>
    <row r="152" spans="2:19" ht="25.5" hidden="1" outlineLevel="1">
      <c r="B152" s="280" t="s">
        <v>25</v>
      </c>
      <c r="C152" s="337" t="s">
        <v>26</v>
      </c>
      <c r="D152" s="338"/>
      <c r="E152" s="338"/>
      <c r="F152" s="338"/>
      <c r="G152" s="338"/>
      <c r="H152" s="338"/>
      <c r="I152" s="338"/>
      <c r="J152" s="304" t="s">
        <v>28</v>
      </c>
      <c r="K152" s="304"/>
      <c r="L152" s="337" t="s">
        <v>124</v>
      </c>
      <c r="M152" s="338"/>
      <c r="N152" s="338"/>
      <c r="O152" s="338"/>
      <c r="P152" s="338"/>
      <c r="Q152" s="338"/>
      <c r="R152" s="338"/>
      <c r="S152" s="339"/>
    </row>
    <row r="153" spans="2:19" ht="12.75" hidden="1" outlineLevel="1">
      <c r="B153" s="280">
        <v>1</v>
      </c>
      <c r="C153" s="337">
        <v>2</v>
      </c>
      <c r="D153" s="338"/>
      <c r="E153" s="338"/>
      <c r="F153" s="338"/>
      <c r="G153" s="338"/>
      <c r="H153" s="338"/>
      <c r="I153" s="338"/>
      <c r="J153" s="304">
        <v>3</v>
      </c>
      <c r="K153" s="304"/>
      <c r="L153" s="337">
        <v>4</v>
      </c>
      <c r="M153" s="338"/>
      <c r="N153" s="338"/>
      <c r="O153" s="338"/>
      <c r="P153" s="338"/>
      <c r="Q153" s="338"/>
      <c r="R153" s="338"/>
      <c r="S153" s="339"/>
    </row>
    <row r="154" spans="2:19" ht="12.75" hidden="1" outlineLevel="1">
      <c r="B154" s="294">
        <v>1</v>
      </c>
      <c r="C154" s="337" t="s">
        <v>126</v>
      </c>
      <c r="D154" s="338"/>
      <c r="E154" s="338"/>
      <c r="F154" s="338"/>
      <c r="G154" s="338"/>
      <c r="H154" s="338"/>
      <c r="I154" s="338"/>
      <c r="J154" s="304">
        <v>58</v>
      </c>
      <c r="K154" s="304"/>
      <c r="L154" s="408"/>
      <c r="M154" s="409"/>
      <c r="N154" s="409"/>
      <c r="O154" s="409"/>
      <c r="P154" s="409"/>
      <c r="Q154" s="409"/>
      <c r="R154" s="409"/>
      <c r="S154" s="410"/>
    </row>
    <row r="155" spans="2:19" ht="12.75" hidden="1" outlineLevel="1">
      <c r="B155" s="295"/>
      <c r="C155" s="390" t="s">
        <v>57</v>
      </c>
      <c r="D155" s="390"/>
      <c r="E155" s="390"/>
      <c r="F155" s="390"/>
      <c r="G155" s="390"/>
      <c r="H155" s="390"/>
      <c r="I155" s="390"/>
      <c r="J155" s="390"/>
      <c r="K155" s="390"/>
      <c r="L155" s="406">
        <f>L154</f>
        <v>0</v>
      </c>
      <c r="M155" s="406"/>
      <c r="N155" s="406"/>
      <c r="O155" s="406"/>
      <c r="P155" s="406"/>
      <c r="Q155" s="406"/>
      <c r="R155" s="406"/>
      <c r="S155" s="407"/>
    </row>
    <row r="156" spans="2:19" ht="12.75" hidden="1" outlineLevel="1">
      <c r="B156" s="296"/>
      <c r="C156" s="297"/>
      <c r="D156" s="297"/>
      <c r="E156" s="297"/>
      <c r="F156" s="297"/>
      <c r="G156" s="297"/>
      <c r="H156" s="297"/>
      <c r="I156" s="297"/>
      <c r="J156" s="297"/>
      <c r="K156" s="297"/>
      <c r="L156" s="65"/>
      <c r="M156" s="65"/>
      <c r="N156" s="65"/>
      <c r="O156" s="65"/>
      <c r="P156" s="65"/>
      <c r="Q156" s="65"/>
      <c r="R156" s="65"/>
      <c r="S156" s="65"/>
    </row>
    <row r="157" spans="2:19" ht="12.75" hidden="1" outlineLevel="1">
      <c r="B157" s="346" t="s">
        <v>106</v>
      </c>
      <c r="C157" s="346"/>
      <c r="D157" s="346"/>
      <c r="E157" s="346"/>
      <c r="F157" s="346"/>
      <c r="G157" s="346"/>
      <c r="H157" s="346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</row>
    <row r="158" spans="2:17" ht="12.75" hidden="1" outlineLevel="1">
      <c r="B158" s="6"/>
      <c r="Q158" s="63"/>
    </row>
    <row r="159" spans="2:19" ht="25.5" hidden="1" outlineLevel="1">
      <c r="B159" s="280" t="s">
        <v>25</v>
      </c>
      <c r="C159" s="337" t="s">
        <v>26</v>
      </c>
      <c r="D159" s="338"/>
      <c r="E159" s="338"/>
      <c r="F159" s="338"/>
      <c r="G159" s="338"/>
      <c r="H159" s="338"/>
      <c r="I159" s="338"/>
      <c r="J159" s="304" t="s">
        <v>28</v>
      </c>
      <c r="K159" s="304"/>
      <c r="L159" s="337" t="s">
        <v>124</v>
      </c>
      <c r="M159" s="338"/>
      <c r="N159" s="338"/>
      <c r="O159" s="338"/>
      <c r="P159" s="338"/>
      <c r="Q159" s="338"/>
      <c r="R159" s="338"/>
      <c r="S159" s="339"/>
    </row>
    <row r="160" spans="2:19" ht="12.75" hidden="1" outlineLevel="1">
      <c r="B160" s="280">
        <v>1</v>
      </c>
      <c r="C160" s="337">
        <v>2</v>
      </c>
      <c r="D160" s="338"/>
      <c r="E160" s="338"/>
      <c r="F160" s="338"/>
      <c r="G160" s="338"/>
      <c r="H160" s="338"/>
      <c r="I160" s="338"/>
      <c r="J160" s="304">
        <v>3</v>
      </c>
      <c r="K160" s="304"/>
      <c r="L160" s="337">
        <v>4</v>
      </c>
      <c r="M160" s="338"/>
      <c r="N160" s="338"/>
      <c r="O160" s="338"/>
      <c r="P160" s="338"/>
      <c r="Q160" s="338"/>
      <c r="R160" s="338"/>
      <c r="S160" s="339"/>
    </row>
    <row r="161" spans="2:19" ht="12.75" hidden="1" outlineLevel="1">
      <c r="B161" s="294">
        <v>1</v>
      </c>
      <c r="C161" s="337" t="s">
        <v>126</v>
      </c>
      <c r="D161" s="338"/>
      <c r="E161" s="338"/>
      <c r="F161" s="338"/>
      <c r="G161" s="338"/>
      <c r="H161" s="338"/>
      <c r="I161" s="338"/>
      <c r="J161" s="304">
        <v>59</v>
      </c>
      <c r="K161" s="304"/>
      <c r="L161" s="408"/>
      <c r="M161" s="409"/>
      <c r="N161" s="409"/>
      <c r="O161" s="409"/>
      <c r="P161" s="409"/>
      <c r="Q161" s="409"/>
      <c r="R161" s="409"/>
      <c r="S161" s="410"/>
    </row>
    <row r="162" spans="2:19" ht="12.75" hidden="1" outlineLevel="1">
      <c r="B162" s="295"/>
      <c r="C162" s="390" t="s">
        <v>57</v>
      </c>
      <c r="D162" s="390"/>
      <c r="E162" s="390"/>
      <c r="F162" s="390"/>
      <c r="G162" s="390"/>
      <c r="H162" s="390"/>
      <c r="I162" s="390"/>
      <c r="J162" s="390"/>
      <c r="K162" s="390"/>
      <c r="L162" s="406">
        <f>L161</f>
        <v>0</v>
      </c>
      <c r="M162" s="406"/>
      <c r="N162" s="406"/>
      <c r="O162" s="406"/>
      <c r="P162" s="406"/>
      <c r="Q162" s="406"/>
      <c r="R162" s="406"/>
      <c r="S162" s="407"/>
    </row>
    <row r="163" spans="2:19" ht="12.75" hidden="1" outlineLevel="1">
      <c r="B163" s="282"/>
      <c r="C163" s="283"/>
      <c r="D163" s="283"/>
      <c r="E163" s="283"/>
      <c r="F163" s="283"/>
      <c r="G163" s="283"/>
      <c r="H163" s="283"/>
      <c r="I163" s="284"/>
      <c r="J163" s="284"/>
      <c r="K163" s="283"/>
      <c r="L163" s="283"/>
      <c r="M163" s="283"/>
      <c r="N163" s="283"/>
      <c r="O163" s="283"/>
      <c r="P163" s="283"/>
      <c r="Q163" s="279"/>
      <c r="R163" s="279"/>
      <c r="S163" s="279"/>
    </row>
    <row r="164" spans="2:19" ht="12.75" hidden="1" outlineLevel="1">
      <c r="B164" s="285" t="s">
        <v>236</v>
      </c>
      <c r="C164" s="279"/>
      <c r="D164" s="279"/>
      <c r="H164" s="283"/>
      <c r="I164" s="405">
        <f>L148+L155+L162</f>
        <v>0</v>
      </c>
      <c r="J164" s="405"/>
      <c r="K164" s="405"/>
      <c r="L164" s="283"/>
      <c r="M164" s="283"/>
      <c r="N164" s="283"/>
      <c r="O164" s="283"/>
      <c r="P164" s="283"/>
      <c r="Q164" s="279"/>
      <c r="R164" s="279"/>
      <c r="S164" s="279"/>
    </row>
    <row r="165" spans="2:19" ht="12.75" hidden="1" outlineLevel="1">
      <c r="B165" s="282"/>
      <c r="C165" s="283"/>
      <c r="D165" s="283"/>
      <c r="E165" s="283"/>
      <c r="F165" s="283"/>
      <c r="G165" s="283"/>
      <c r="H165" s="283"/>
      <c r="I165" s="284"/>
      <c r="J165" s="284"/>
      <c r="K165" s="283"/>
      <c r="L165" s="283"/>
      <c r="M165" s="283"/>
      <c r="N165" s="283"/>
      <c r="O165" s="283"/>
      <c r="P165" s="283"/>
      <c r="Q165" s="279"/>
      <c r="R165" s="279"/>
      <c r="S165" s="279"/>
    </row>
    <row r="166" spans="2:19" ht="12.75" hidden="1" outlineLevel="1">
      <c r="B166" s="282"/>
      <c r="C166" s="286"/>
      <c r="D166" s="286"/>
      <c r="E166" s="286"/>
      <c r="F166" s="286"/>
      <c r="G166" s="286"/>
      <c r="H166" s="286"/>
      <c r="I166" s="284"/>
      <c r="J166" s="284"/>
      <c r="K166" s="283"/>
      <c r="L166" s="283"/>
      <c r="M166" s="283"/>
      <c r="N166" s="283"/>
      <c r="O166" s="283"/>
      <c r="P166" s="283"/>
      <c r="Q166" s="279"/>
      <c r="R166" s="279"/>
      <c r="S166" s="279"/>
    </row>
    <row r="167" spans="2:19" ht="15" hidden="1" outlineLevel="1">
      <c r="B167" s="287" t="s">
        <v>97</v>
      </c>
      <c r="C167" s="287"/>
      <c r="D167" s="287"/>
      <c r="E167" s="287"/>
      <c r="F167" s="287"/>
      <c r="G167" s="287"/>
      <c r="H167" s="287"/>
      <c r="I167" s="287"/>
      <c r="J167" s="287"/>
      <c r="K167" s="287"/>
      <c r="L167" s="287" t="s">
        <v>60</v>
      </c>
      <c r="M167" s="287"/>
      <c r="N167" s="287"/>
      <c r="O167" s="288"/>
      <c r="P167" s="289"/>
      <c r="Q167" s="289"/>
      <c r="R167" s="279"/>
      <c r="S167" s="279"/>
    </row>
    <row r="168" spans="2:19" ht="12.75" hidden="1" outlineLevel="1">
      <c r="B168" s="6"/>
      <c r="O168" s="279"/>
      <c r="P168" s="279"/>
      <c r="Q168" s="279"/>
      <c r="R168" s="279"/>
      <c r="S168" s="279"/>
    </row>
    <row r="169" spans="2:14" ht="12.75" hidden="1" outlineLevel="1">
      <c r="B169" s="287" t="s">
        <v>98</v>
      </c>
      <c r="I169" s="287"/>
      <c r="J169" s="287"/>
      <c r="K169" s="287"/>
      <c r="L169" s="6" t="s">
        <v>140</v>
      </c>
      <c r="M169" s="287"/>
      <c r="N169" s="287"/>
    </row>
    <row r="170" spans="2:18" ht="12.75" hidden="1" outlineLevel="1">
      <c r="B170" s="290" t="s">
        <v>61</v>
      </c>
      <c r="O170" s="287"/>
      <c r="P170" s="287"/>
      <c r="Q170" s="287"/>
      <c r="R170" s="287"/>
    </row>
    <row r="171" ht="12.75" hidden="1" outlineLevel="1"/>
    <row r="172" spans="6:12" ht="12.75" hidden="1" outlineLevel="1">
      <c r="F172" s="345" t="s">
        <v>24</v>
      </c>
      <c r="G172" s="345"/>
      <c r="H172" s="345"/>
      <c r="I172" s="345"/>
      <c r="J172" s="345"/>
      <c r="K172" s="345"/>
      <c r="L172" s="345"/>
    </row>
    <row r="173" spans="6:12" ht="12.75" hidden="1" outlineLevel="1">
      <c r="F173" s="293" t="s">
        <v>244</v>
      </c>
      <c r="G173" s="293"/>
      <c r="H173" s="293"/>
      <c r="I173" s="293"/>
      <c r="J173" s="293"/>
      <c r="K173" s="293"/>
      <c r="L173" s="293"/>
    </row>
    <row r="174" spans="6:12" ht="12.75" hidden="1" outlineLevel="1">
      <c r="F174" s="346" t="s">
        <v>196</v>
      </c>
      <c r="G174" s="346"/>
      <c r="H174" s="346"/>
      <c r="I174" s="346"/>
      <c r="J174" s="346"/>
      <c r="K174" s="346"/>
      <c r="L174" s="346"/>
    </row>
    <row r="175" ht="12.75" hidden="1" outlineLevel="1"/>
    <row r="176" spans="2:18" ht="12.75" collapsed="1">
      <c r="B176" s="317" t="s">
        <v>72</v>
      </c>
      <c r="C176" s="317"/>
      <c r="D176" s="317"/>
      <c r="E176" s="317"/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  <c r="P176" s="317"/>
      <c r="Q176" s="317"/>
      <c r="R176" s="317"/>
    </row>
    <row r="177" spans="2:18" ht="12.75"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98"/>
      <c r="N177" s="298"/>
      <c r="O177" s="298"/>
      <c r="P177" s="269"/>
      <c r="Q177" s="63" t="s">
        <v>30</v>
      </c>
      <c r="R177" s="269"/>
    </row>
    <row r="178" spans="2:18" ht="25.5">
      <c r="B178" s="5" t="s">
        <v>25</v>
      </c>
      <c r="C178" s="304" t="s">
        <v>26</v>
      </c>
      <c r="D178" s="304"/>
      <c r="E178" s="304"/>
      <c r="F178" s="304"/>
      <c r="G178" s="304"/>
      <c r="H178" s="304"/>
      <c r="I178" s="304" t="s">
        <v>28</v>
      </c>
      <c r="J178" s="304"/>
      <c r="K178" s="321" t="s">
        <v>225</v>
      </c>
      <c r="L178" s="322"/>
      <c r="M178" s="305" t="s">
        <v>39</v>
      </c>
      <c r="N178" s="305"/>
      <c r="O178" s="305"/>
      <c r="P178" s="337" t="s">
        <v>37</v>
      </c>
      <c r="Q178" s="338"/>
      <c r="R178" s="339"/>
    </row>
    <row r="179" spans="2:18" ht="12.75">
      <c r="B179" s="5">
        <v>1</v>
      </c>
      <c r="C179" s="304">
        <v>2</v>
      </c>
      <c r="D179" s="304"/>
      <c r="E179" s="304"/>
      <c r="F179" s="304"/>
      <c r="G179" s="304"/>
      <c r="H179" s="304"/>
      <c r="I179" s="304">
        <v>3</v>
      </c>
      <c r="J179" s="304"/>
      <c r="K179" s="304">
        <v>4</v>
      </c>
      <c r="L179" s="304"/>
      <c r="M179" s="304">
        <v>5</v>
      </c>
      <c r="N179" s="304"/>
      <c r="O179" s="304"/>
      <c r="P179" s="337">
        <v>6</v>
      </c>
      <c r="Q179" s="338"/>
      <c r="R179" s="339"/>
    </row>
    <row r="180" spans="2:18" ht="39.75" customHeight="1">
      <c r="B180" s="5">
        <v>1</v>
      </c>
      <c r="C180" s="347" t="s">
        <v>223</v>
      </c>
      <c r="D180" s="348"/>
      <c r="E180" s="348"/>
      <c r="F180" s="348"/>
      <c r="G180" s="348"/>
      <c r="H180" s="349"/>
      <c r="I180" s="329" t="s">
        <v>219</v>
      </c>
      <c r="J180" s="329"/>
      <c r="K180" s="340">
        <v>16</v>
      </c>
      <c r="L180" s="340"/>
      <c r="M180" s="340">
        <v>318</v>
      </c>
      <c r="N180" s="340"/>
      <c r="O180" s="340"/>
      <c r="P180" s="341">
        <f>K180*M180</f>
        <v>5088</v>
      </c>
      <c r="Q180" s="342"/>
      <c r="R180" s="343"/>
    </row>
    <row r="181" spans="2:18" ht="29.25" customHeight="1">
      <c r="B181" s="5">
        <v>2</v>
      </c>
      <c r="C181" s="382" t="s">
        <v>224</v>
      </c>
      <c r="D181" s="383"/>
      <c r="E181" s="383"/>
      <c r="F181" s="383"/>
      <c r="G181" s="383"/>
      <c r="H181" s="384"/>
      <c r="I181" s="329" t="s">
        <v>219</v>
      </c>
      <c r="J181" s="329"/>
      <c r="K181" s="341">
        <v>1</v>
      </c>
      <c r="L181" s="343"/>
      <c r="M181" s="341">
        <v>2000</v>
      </c>
      <c r="N181" s="342"/>
      <c r="O181" s="343"/>
      <c r="P181" s="341">
        <f>K181*M181</f>
        <v>2000</v>
      </c>
      <c r="Q181" s="342"/>
      <c r="R181" s="343"/>
    </row>
    <row r="182" spans="2:18" ht="24.75" customHeight="1">
      <c r="B182" s="5">
        <v>3</v>
      </c>
      <c r="C182" s="382" t="s">
        <v>227</v>
      </c>
      <c r="D182" s="383"/>
      <c r="E182" s="383"/>
      <c r="F182" s="383"/>
      <c r="G182" s="383"/>
      <c r="H182" s="384"/>
      <c r="I182" s="323" t="s">
        <v>219</v>
      </c>
      <c r="J182" s="325"/>
      <c r="K182" s="341">
        <v>1</v>
      </c>
      <c r="L182" s="343"/>
      <c r="M182" s="341">
        <v>10000</v>
      </c>
      <c r="N182" s="342"/>
      <c r="O182" s="343"/>
      <c r="P182" s="341">
        <f>K182*M182</f>
        <v>10000</v>
      </c>
      <c r="Q182" s="342"/>
      <c r="R182" s="343"/>
    </row>
    <row r="183" spans="2:18" ht="12.75">
      <c r="B183" s="331" t="s">
        <v>57</v>
      </c>
      <c r="C183" s="332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3"/>
      <c r="P183" s="334">
        <f>P180+P181+P182</f>
        <v>17088</v>
      </c>
      <c r="Q183" s="335"/>
      <c r="R183" s="336"/>
    </row>
    <row r="184" ht="12.75">
      <c r="B184" s="6"/>
    </row>
    <row r="185" ht="12.75" hidden="1" outlineLevel="1">
      <c r="B185" s="6"/>
    </row>
    <row r="186" spans="2:13" ht="12.75" hidden="1" outlineLevel="1">
      <c r="B186" s="285" t="s">
        <v>236</v>
      </c>
      <c r="C186" s="279"/>
      <c r="D186" s="279"/>
      <c r="H186" s="283"/>
      <c r="I186" s="316">
        <f>P183</f>
        <v>17088</v>
      </c>
      <c r="J186" s="316"/>
      <c r="K186" s="316"/>
      <c r="L186" s="283"/>
      <c r="M186" s="283"/>
    </row>
    <row r="187" spans="2:13" ht="12.75" hidden="1" outlineLevel="1">
      <c r="B187" s="282"/>
      <c r="C187" s="283"/>
      <c r="D187" s="283"/>
      <c r="E187" s="283"/>
      <c r="F187" s="283"/>
      <c r="G187" s="283"/>
      <c r="H187" s="283"/>
      <c r="I187" s="284"/>
      <c r="J187" s="284"/>
      <c r="K187" s="283"/>
      <c r="L187" s="283"/>
      <c r="M187" s="283"/>
    </row>
    <row r="188" spans="2:13" ht="12.75" hidden="1" outlineLevel="1">
      <c r="B188" s="282"/>
      <c r="C188" s="286"/>
      <c r="D188" s="286"/>
      <c r="E188" s="286"/>
      <c r="F188" s="286"/>
      <c r="G188" s="286"/>
      <c r="H188" s="286"/>
      <c r="I188" s="284"/>
      <c r="J188" s="284"/>
      <c r="K188" s="283"/>
      <c r="L188" s="283"/>
      <c r="M188" s="283"/>
    </row>
    <row r="189" spans="2:13" ht="12.75" hidden="1" outlineLevel="1">
      <c r="B189" s="287" t="s">
        <v>97</v>
      </c>
      <c r="C189" s="287"/>
      <c r="D189" s="287"/>
      <c r="E189" s="287"/>
      <c r="F189" s="287"/>
      <c r="G189" s="287"/>
      <c r="H189" s="287"/>
      <c r="I189" s="287"/>
      <c r="J189" s="287"/>
      <c r="K189" s="287"/>
      <c r="L189" s="287" t="s">
        <v>60</v>
      </c>
      <c r="M189" s="287"/>
    </row>
    <row r="190" ht="12.75" hidden="1" outlineLevel="1">
      <c r="B190" s="6"/>
    </row>
    <row r="191" spans="2:13" ht="12.75" hidden="1" outlineLevel="1">
      <c r="B191" s="287" t="s">
        <v>98</v>
      </c>
      <c r="I191" s="287"/>
      <c r="J191" s="287"/>
      <c r="K191" s="287"/>
      <c r="L191" s="6" t="s">
        <v>140</v>
      </c>
      <c r="M191" s="287"/>
    </row>
    <row r="192" ht="12.75" hidden="1" outlineLevel="1">
      <c r="B192" s="290" t="s">
        <v>61</v>
      </c>
    </row>
    <row r="193" ht="12.75" hidden="1" outlineLevel="1"/>
    <row r="194" spans="2:19" ht="12.75" hidden="1" outlineLevel="1">
      <c r="B194" s="62"/>
      <c r="M194" s="62" t="s">
        <v>120</v>
      </c>
      <c r="N194" s="62"/>
      <c r="O194" s="62"/>
      <c r="P194" s="62"/>
      <c r="Q194" s="62"/>
      <c r="R194" s="79"/>
      <c r="S194" s="79"/>
    </row>
    <row r="195" spans="2:19" ht="12.75" hidden="1" outlineLevel="1">
      <c r="B195" s="310"/>
      <c r="C195" s="310"/>
      <c r="D195" s="310"/>
      <c r="E195" s="310"/>
      <c r="F195" s="310"/>
      <c r="G195" s="310"/>
      <c r="M195" s="310" t="s">
        <v>197</v>
      </c>
      <c r="N195" s="310"/>
      <c r="O195" s="310"/>
      <c r="P195" s="310"/>
      <c r="Q195" s="310"/>
      <c r="R195" s="310"/>
      <c r="S195" s="310"/>
    </row>
    <row r="196" spans="2:19" ht="12.75" hidden="1" outlineLevel="1">
      <c r="B196" s="310"/>
      <c r="C196" s="310"/>
      <c r="D196" s="310"/>
      <c r="E196" s="310"/>
      <c r="F196" s="310"/>
      <c r="G196" s="310"/>
      <c r="M196" s="310"/>
      <c r="N196" s="310"/>
      <c r="O196" s="310"/>
      <c r="P196" s="310"/>
      <c r="Q196" s="310"/>
      <c r="R196" s="310"/>
      <c r="S196" s="310"/>
    </row>
    <row r="197" spans="2:19" ht="12.75" hidden="1" outlineLevel="1">
      <c r="B197" s="62"/>
      <c r="M197" s="62" t="s">
        <v>198</v>
      </c>
      <c r="N197" s="62"/>
      <c r="O197" s="62"/>
      <c r="P197" s="62"/>
      <c r="Q197" s="62"/>
      <c r="R197" s="79"/>
      <c r="S197" s="79"/>
    </row>
    <row r="198" spans="2:17" ht="12.75" hidden="1" outlineLevel="1">
      <c r="B198" s="62"/>
      <c r="M198" s="62" t="s">
        <v>66</v>
      </c>
      <c r="N198" s="62"/>
      <c r="O198" s="62"/>
      <c r="P198" s="62"/>
      <c r="Q198" s="62"/>
    </row>
    <row r="199" spans="6:13" ht="12.75" hidden="1" outlineLevel="1">
      <c r="F199" s="345" t="s">
        <v>24</v>
      </c>
      <c r="G199" s="345"/>
      <c r="H199" s="345"/>
      <c r="I199" s="345"/>
      <c r="J199" s="345"/>
      <c r="K199" s="345"/>
      <c r="L199" s="345"/>
      <c r="M199" s="345"/>
    </row>
    <row r="200" spans="6:13" ht="12.75" hidden="1" outlineLevel="1">
      <c r="F200" s="345" t="s">
        <v>243</v>
      </c>
      <c r="G200" s="345"/>
      <c r="H200" s="345"/>
      <c r="I200" s="345"/>
      <c r="J200" s="345"/>
      <c r="K200" s="345"/>
      <c r="L200" s="345"/>
      <c r="M200" s="345"/>
    </row>
    <row r="201" spans="6:13" ht="12.75" hidden="1" outlineLevel="1">
      <c r="F201" s="346" t="s">
        <v>196</v>
      </c>
      <c r="G201" s="346"/>
      <c r="H201" s="346"/>
      <c r="I201" s="346"/>
      <c r="J201" s="346"/>
      <c r="K201" s="346"/>
      <c r="L201" s="346"/>
      <c r="M201" s="346"/>
    </row>
    <row r="202" ht="12.75" hidden="1" outlineLevel="1"/>
    <row r="203" spans="2:19" ht="12.75" collapsed="1">
      <c r="B203" s="317" t="s">
        <v>72</v>
      </c>
      <c r="C203" s="317"/>
      <c r="D203" s="317"/>
      <c r="E203" s="317"/>
      <c r="F203" s="317"/>
      <c r="G203" s="317"/>
      <c r="H203" s="317"/>
      <c r="I203" s="317"/>
      <c r="J203" s="317"/>
      <c r="K203" s="317"/>
      <c r="L203" s="317"/>
      <c r="M203" s="317"/>
      <c r="N203" s="317"/>
      <c r="O203" s="317"/>
      <c r="P203" s="317"/>
      <c r="Q203" s="317"/>
      <c r="R203" s="317"/>
      <c r="S203" s="317"/>
    </row>
    <row r="204" spans="2:19" ht="12.75"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63" t="s">
        <v>30</v>
      </c>
      <c r="S204" s="269"/>
    </row>
    <row r="205" spans="2:19" ht="25.5">
      <c r="B205" s="5" t="s">
        <v>25</v>
      </c>
      <c r="C205" s="304" t="s">
        <v>26</v>
      </c>
      <c r="D205" s="304"/>
      <c r="E205" s="304"/>
      <c r="F205" s="304"/>
      <c r="G205" s="304"/>
      <c r="H205" s="304"/>
      <c r="I205" s="304" t="s">
        <v>28</v>
      </c>
      <c r="J205" s="304"/>
      <c r="K205" s="344" t="s">
        <v>62</v>
      </c>
      <c r="L205" s="344"/>
      <c r="M205" s="291" t="s">
        <v>63</v>
      </c>
      <c r="N205" s="304" t="s">
        <v>39</v>
      </c>
      <c r="O205" s="304"/>
      <c r="P205" s="304"/>
      <c r="Q205" s="337" t="s">
        <v>67</v>
      </c>
      <c r="R205" s="338"/>
      <c r="S205" s="339"/>
    </row>
    <row r="206" spans="2:19" ht="12.75">
      <c r="B206" s="5">
        <v>1</v>
      </c>
      <c r="C206" s="304">
        <v>2</v>
      </c>
      <c r="D206" s="304"/>
      <c r="E206" s="304"/>
      <c r="F206" s="304"/>
      <c r="G206" s="304"/>
      <c r="H206" s="304"/>
      <c r="I206" s="304">
        <v>3</v>
      </c>
      <c r="J206" s="304"/>
      <c r="K206" s="304">
        <v>4</v>
      </c>
      <c r="L206" s="304"/>
      <c r="M206" s="5">
        <v>5</v>
      </c>
      <c r="N206" s="304">
        <v>6</v>
      </c>
      <c r="O206" s="304"/>
      <c r="P206" s="304"/>
      <c r="Q206" s="337">
        <v>7</v>
      </c>
      <c r="R206" s="338"/>
      <c r="S206" s="339"/>
    </row>
    <row r="207" spans="2:19" ht="54" customHeight="1">
      <c r="B207" s="5">
        <v>2</v>
      </c>
      <c r="C207" s="347" t="s">
        <v>174</v>
      </c>
      <c r="D207" s="348"/>
      <c r="E207" s="348"/>
      <c r="F207" s="348"/>
      <c r="G207" s="348"/>
      <c r="H207" s="348"/>
      <c r="I207" s="391" t="s">
        <v>186</v>
      </c>
      <c r="J207" s="391"/>
      <c r="K207" s="350">
        <v>25</v>
      </c>
      <c r="L207" s="351"/>
      <c r="M207" s="292">
        <v>18</v>
      </c>
      <c r="N207" s="350">
        <v>85</v>
      </c>
      <c r="O207" s="392"/>
      <c r="P207" s="351"/>
      <c r="Q207" s="350">
        <f>K207*M207*N207</f>
        <v>38250</v>
      </c>
      <c r="R207" s="392"/>
      <c r="S207" s="351"/>
    </row>
    <row r="208" spans="2:19" ht="12.75">
      <c r="B208" s="331" t="s">
        <v>57</v>
      </c>
      <c r="C208" s="332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3"/>
      <c r="Q208" s="334">
        <f>Q207</f>
        <v>38250</v>
      </c>
      <c r="R208" s="335"/>
      <c r="S208" s="336"/>
    </row>
    <row r="209" ht="12.75">
      <c r="B209" s="6"/>
    </row>
    <row r="210" ht="12.75" hidden="1" outlineLevel="1">
      <c r="B210" s="6"/>
    </row>
    <row r="211" spans="2:14" ht="12.75" hidden="1" outlineLevel="1">
      <c r="B211" s="285" t="s">
        <v>236</v>
      </c>
      <c r="C211" s="279"/>
      <c r="D211" s="279"/>
      <c r="H211" s="283"/>
      <c r="I211" s="316">
        <f>Q208</f>
        <v>38250</v>
      </c>
      <c r="J211" s="316"/>
      <c r="K211" s="316"/>
      <c r="L211" s="283"/>
      <c r="M211" s="283"/>
      <c r="N211" s="283"/>
    </row>
    <row r="212" spans="2:14" ht="12.75" hidden="1" outlineLevel="1">
      <c r="B212" s="282"/>
      <c r="C212" s="283"/>
      <c r="D212" s="283"/>
      <c r="E212" s="283"/>
      <c r="F212" s="283"/>
      <c r="G212" s="283"/>
      <c r="H212" s="283"/>
      <c r="I212" s="284"/>
      <c r="J212" s="284"/>
      <c r="K212" s="283"/>
      <c r="L212" s="283"/>
      <c r="M212" s="283"/>
      <c r="N212" s="283"/>
    </row>
    <row r="213" spans="2:14" ht="12.75" hidden="1" outlineLevel="1">
      <c r="B213" s="282"/>
      <c r="C213" s="286"/>
      <c r="D213" s="286"/>
      <c r="E213" s="286"/>
      <c r="F213" s="286"/>
      <c r="G213" s="286"/>
      <c r="H213" s="286"/>
      <c r="I213" s="284"/>
      <c r="J213" s="284"/>
      <c r="K213" s="283"/>
      <c r="L213" s="283"/>
      <c r="M213" s="283"/>
      <c r="N213" s="283"/>
    </row>
    <row r="214" spans="2:14" ht="12.75" hidden="1" outlineLevel="1">
      <c r="B214" s="287" t="s">
        <v>97</v>
      </c>
      <c r="C214" s="287"/>
      <c r="D214" s="287"/>
      <c r="E214" s="287"/>
      <c r="F214" s="287"/>
      <c r="G214" s="287"/>
      <c r="H214" s="287"/>
      <c r="I214" s="287"/>
      <c r="J214" s="287"/>
      <c r="K214" s="287"/>
      <c r="L214" s="287" t="s">
        <v>60</v>
      </c>
      <c r="M214" s="287"/>
      <c r="N214" s="287"/>
    </row>
    <row r="215" ht="12.75" hidden="1" outlineLevel="1">
      <c r="B215" s="6"/>
    </row>
    <row r="216" spans="2:14" ht="12.75" hidden="1" outlineLevel="1">
      <c r="B216" s="287" t="s">
        <v>98</v>
      </c>
      <c r="I216" s="287"/>
      <c r="J216" s="287"/>
      <c r="K216" s="287"/>
      <c r="L216" s="6" t="s">
        <v>140</v>
      </c>
      <c r="M216" s="287"/>
      <c r="N216" s="287"/>
    </row>
    <row r="217" ht="12.75" hidden="1" outlineLevel="1">
      <c r="B217" s="290" t="s">
        <v>61</v>
      </c>
    </row>
    <row r="218" ht="12.75" hidden="1" outlineLevel="1">
      <c r="B218" s="6"/>
    </row>
    <row r="219" ht="12.75" hidden="1" outlineLevel="1"/>
    <row r="220" spans="2:19" ht="12.75" hidden="1" outlineLevel="1">
      <c r="B220" s="62"/>
      <c r="M220" s="62" t="s">
        <v>120</v>
      </c>
      <c r="N220" s="62"/>
      <c r="O220" s="62"/>
      <c r="P220" s="62"/>
      <c r="Q220" s="62"/>
      <c r="R220" s="79"/>
      <c r="S220" s="79"/>
    </row>
    <row r="221" spans="2:19" ht="12.75" hidden="1" outlineLevel="1">
      <c r="B221" s="310"/>
      <c r="C221" s="310"/>
      <c r="D221" s="310"/>
      <c r="E221" s="310"/>
      <c r="F221" s="310"/>
      <c r="G221" s="310"/>
      <c r="M221" s="310" t="s">
        <v>197</v>
      </c>
      <c r="N221" s="310"/>
      <c r="O221" s="310"/>
      <c r="P221" s="310"/>
      <c r="Q221" s="310"/>
      <c r="R221" s="310"/>
      <c r="S221" s="310"/>
    </row>
    <row r="222" spans="2:19" ht="12.75" hidden="1" outlineLevel="1">
      <c r="B222" s="310"/>
      <c r="C222" s="310"/>
      <c r="D222" s="310"/>
      <c r="E222" s="310"/>
      <c r="F222" s="310"/>
      <c r="G222" s="310"/>
      <c r="M222" s="310"/>
      <c r="N222" s="310"/>
      <c r="O222" s="310"/>
      <c r="P222" s="310"/>
      <c r="Q222" s="310"/>
      <c r="R222" s="310"/>
      <c r="S222" s="310"/>
    </row>
    <row r="223" spans="2:19" ht="12.75" hidden="1" outlineLevel="1">
      <c r="B223" s="62"/>
      <c r="M223" s="62" t="s">
        <v>198</v>
      </c>
      <c r="N223" s="62"/>
      <c r="O223" s="62"/>
      <c r="P223" s="62"/>
      <c r="Q223" s="62"/>
      <c r="R223" s="79"/>
      <c r="S223" s="79"/>
    </row>
    <row r="224" spans="2:17" ht="12.75" hidden="1" outlineLevel="1">
      <c r="B224" s="62"/>
      <c r="M224" s="62" t="s">
        <v>66</v>
      </c>
      <c r="N224" s="62"/>
      <c r="O224" s="62"/>
      <c r="P224" s="62"/>
      <c r="Q224" s="62"/>
    </row>
    <row r="225" spans="6:13" ht="12.75" hidden="1" outlineLevel="1">
      <c r="F225" s="345" t="s">
        <v>24</v>
      </c>
      <c r="G225" s="345"/>
      <c r="H225" s="345"/>
      <c r="I225" s="345"/>
      <c r="J225" s="345"/>
      <c r="K225" s="345"/>
      <c r="L225" s="345"/>
      <c r="M225" s="345"/>
    </row>
    <row r="226" spans="6:13" ht="12.75" hidden="1" outlineLevel="1">
      <c r="F226" s="345" t="s">
        <v>244</v>
      </c>
      <c r="G226" s="345"/>
      <c r="H226" s="345"/>
      <c r="I226" s="345"/>
      <c r="J226" s="345"/>
      <c r="K226" s="345"/>
      <c r="L226" s="345"/>
      <c r="M226" s="345"/>
    </row>
    <row r="227" spans="6:13" ht="12.75" hidden="1" outlineLevel="1">
      <c r="F227" s="346" t="s">
        <v>196</v>
      </c>
      <c r="G227" s="346"/>
      <c r="H227" s="346"/>
      <c r="I227" s="346"/>
      <c r="J227" s="346"/>
      <c r="K227" s="346"/>
      <c r="L227" s="346"/>
      <c r="M227" s="346"/>
    </row>
    <row r="228" ht="12.75" hidden="1" outlineLevel="1"/>
    <row r="229" spans="2:19" ht="12.75" collapsed="1">
      <c r="B229" s="346" t="s">
        <v>68</v>
      </c>
      <c r="C229" s="346"/>
      <c r="D229" s="346"/>
      <c r="E229" s="346"/>
      <c r="F229" s="346"/>
      <c r="G229" s="346"/>
      <c r="H229" s="346"/>
      <c r="I229" s="346"/>
      <c r="J229" s="346"/>
      <c r="K229" s="346"/>
      <c r="L229" s="346"/>
      <c r="M229" s="346"/>
      <c r="N229" s="346"/>
      <c r="O229" s="346"/>
      <c r="P229" s="346"/>
      <c r="Q229" s="346"/>
      <c r="R229" s="346"/>
      <c r="S229" s="346"/>
    </row>
    <row r="231" spans="2:19" ht="25.5">
      <c r="B231" s="5" t="s">
        <v>25</v>
      </c>
      <c r="C231" s="304" t="s">
        <v>26</v>
      </c>
      <c r="D231" s="304"/>
      <c r="E231" s="304"/>
      <c r="F231" s="304"/>
      <c r="G231" s="304"/>
      <c r="H231" s="304" t="s">
        <v>28</v>
      </c>
      <c r="I231" s="304"/>
      <c r="J231" s="304" t="s">
        <v>55</v>
      </c>
      <c r="K231" s="304"/>
      <c r="L231" s="304"/>
      <c r="M231" s="304" t="s">
        <v>54</v>
      </c>
      <c r="N231" s="304"/>
      <c r="O231" s="304"/>
      <c r="P231" s="304" t="s">
        <v>56</v>
      </c>
      <c r="Q231" s="304"/>
      <c r="R231" s="304"/>
      <c r="S231" s="304"/>
    </row>
    <row r="232" spans="2:19" ht="12.75">
      <c r="B232" s="5">
        <v>1</v>
      </c>
      <c r="C232" s="304">
        <v>2</v>
      </c>
      <c r="D232" s="304"/>
      <c r="E232" s="304"/>
      <c r="F232" s="304"/>
      <c r="G232" s="304"/>
      <c r="H232" s="304">
        <v>3</v>
      </c>
      <c r="I232" s="304"/>
      <c r="J232" s="304">
        <v>4</v>
      </c>
      <c r="K232" s="304"/>
      <c r="L232" s="304"/>
      <c r="M232" s="304">
        <v>5</v>
      </c>
      <c r="N232" s="304"/>
      <c r="O232" s="304"/>
      <c r="P232" s="304">
        <v>6</v>
      </c>
      <c r="Q232" s="304"/>
      <c r="R232" s="304"/>
      <c r="S232" s="304"/>
    </row>
    <row r="233" spans="2:19" ht="12.75">
      <c r="B233" s="113">
        <v>1</v>
      </c>
      <c r="C233" s="347" t="s">
        <v>88</v>
      </c>
      <c r="D233" s="348"/>
      <c r="E233" s="348"/>
      <c r="F233" s="348"/>
      <c r="G233" s="349"/>
      <c r="H233" s="329" t="s">
        <v>85</v>
      </c>
      <c r="I233" s="329"/>
      <c r="J233" s="401"/>
      <c r="K233" s="401"/>
      <c r="L233" s="401"/>
      <c r="M233" s="308"/>
      <c r="N233" s="308"/>
      <c r="O233" s="308"/>
      <c r="P233" s="380">
        <v>10800.24</v>
      </c>
      <c r="Q233" s="380"/>
      <c r="R233" s="380"/>
      <c r="S233" s="380"/>
    </row>
    <row r="234" spans="2:19" ht="12.75">
      <c r="B234" s="113"/>
      <c r="C234" s="402" t="s">
        <v>200</v>
      </c>
      <c r="D234" s="403"/>
      <c r="E234" s="403"/>
      <c r="F234" s="403"/>
      <c r="G234" s="404"/>
      <c r="H234" s="329" t="s">
        <v>85</v>
      </c>
      <c r="I234" s="329"/>
      <c r="J234" s="401">
        <v>261.4</v>
      </c>
      <c r="K234" s="401"/>
      <c r="L234" s="401"/>
      <c r="M234" s="308">
        <v>12</v>
      </c>
      <c r="N234" s="308"/>
      <c r="O234" s="308"/>
      <c r="P234" s="330">
        <f>J234*M234</f>
        <v>3136.7999999999997</v>
      </c>
      <c r="Q234" s="330"/>
      <c r="R234" s="330"/>
      <c r="S234" s="330"/>
    </row>
    <row r="235" spans="2:19" ht="12.75">
      <c r="B235" s="113"/>
      <c r="C235" s="402" t="s">
        <v>201</v>
      </c>
      <c r="D235" s="403"/>
      <c r="E235" s="403"/>
      <c r="F235" s="403"/>
      <c r="G235" s="404"/>
      <c r="H235" s="329" t="s">
        <v>85</v>
      </c>
      <c r="I235" s="329"/>
      <c r="J235" s="401">
        <v>0.56</v>
      </c>
      <c r="K235" s="401"/>
      <c r="L235" s="401"/>
      <c r="M235" s="400">
        <f>P235/J235</f>
        <v>13684.714285714284</v>
      </c>
      <c r="N235" s="400"/>
      <c r="O235" s="400"/>
      <c r="P235" s="330">
        <f>P233-P234</f>
        <v>7663.4400000000005</v>
      </c>
      <c r="Q235" s="330"/>
      <c r="R235" s="330"/>
      <c r="S235" s="330"/>
    </row>
    <row r="236" spans="2:19" ht="12.75">
      <c r="B236" s="113">
        <v>2</v>
      </c>
      <c r="C236" s="347" t="s">
        <v>204</v>
      </c>
      <c r="D236" s="348"/>
      <c r="E236" s="348"/>
      <c r="F236" s="348"/>
      <c r="G236" s="349"/>
      <c r="H236" s="329" t="s">
        <v>85</v>
      </c>
      <c r="I236" s="329"/>
      <c r="J236" s="401">
        <f>P236/M236</f>
        <v>2376.6666666666665</v>
      </c>
      <c r="K236" s="401"/>
      <c r="L236" s="401"/>
      <c r="M236" s="308">
        <v>12</v>
      </c>
      <c r="N236" s="308"/>
      <c r="O236" s="308"/>
      <c r="P236" s="380">
        <v>28520</v>
      </c>
      <c r="Q236" s="380"/>
      <c r="R236" s="380"/>
      <c r="S236" s="380"/>
    </row>
    <row r="237" spans="2:19" ht="12.75">
      <c r="B237" s="139"/>
      <c r="C237" s="358" t="s">
        <v>57</v>
      </c>
      <c r="D237" s="359"/>
      <c r="E237" s="359"/>
      <c r="F237" s="359"/>
      <c r="G237" s="359"/>
      <c r="H237" s="359"/>
      <c r="I237" s="359"/>
      <c r="J237" s="359"/>
      <c r="K237" s="359"/>
      <c r="L237" s="359"/>
      <c r="M237" s="359"/>
      <c r="N237" s="359"/>
      <c r="O237" s="360"/>
      <c r="P237" s="362">
        <f>P233+P236</f>
        <v>39320.24</v>
      </c>
      <c r="Q237" s="363"/>
      <c r="R237" s="363"/>
      <c r="S237" s="363"/>
    </row>
    <row r="238" spans="2:19" ht="12.75">
      <c r="B238" s="256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2:19" ht="12.75">
      <c r="B239" s="317" t="s">
        <v>69</v>
      </c>
      <c r="C239" s="317"/>
      <c r="D239" s="317"/>
      <c r="E239" s="317"/>
      <c r="F239" s="317"/>
      <c r="G239" s="317"/>
      <c r="H239" s="317"/>
      <c r="I239" s="317"/>
      <c r="J239" s="317"/>
      <c r="K239" s="317"/>
      <c r="L239" s="317"/>
      <c r="M239" s="317"/>
      <c r="N239" s="317"/>
      <c r="O239" s="317"/>
      <c r="P239" s="317"/>
      <c r="Q239" s="317"/>
      <c r="R239" s="317"/>
      <c r="S239" s="317"/>
    </row>
    <row r="240" spans="2:19" ht="12.75">
      <c r="B240" s="256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2:19" ht="25.5">
      <c r="B241" s="5" t="s">
        <v>25</v>
      </c>
      <c r="C241" s="304" t="s">
        <v>26</v>
      </c>
      <c r="D241" s="304"/>
      <c r="E241" s="304"/>
      <c r="F241" s="304"/>
      <c r="G241" s="304"/>
      <c r="H241" s="304" t="s">
        <v>28</v>
      </c>
      <c r="I241" s="304"/>
      <c r="J241" s="304" t="s">
        <v>29</v>
      </c>
      <c r="K241" s="304"/>
      <c r="L241" s="304" t="s">
        <v>32</v>
      </c>
      <c r="M241" s="304"/>
      <c r="N241" s="304"/>
      <c r="O241" s="304" t="s">
        <v>33</v>
      </c>
      <c r="P241" s="304"/>
      <c r="Q241" s="304" t="s">
        <v>34</v>
      </c>
      <c r="R241" s="304"/>
      <c r="S241" s="304"/>
    </row>
    <row r="242" spans="2:19" ht="12.75">
      <c r="B242" s="5">
        <v>1</v>
      </c>
      <c r="C242" s="304">
        <v>2</v>
      </c>
      <c r="D242" s="304"/>
      <c r="E242" s="304"/>
      <c r="F242" s="304"/>
      <c r="G242" s="304"/>
      <c r="H242" s="304">
        <v>3</v>
      </c>
      <c r="I242" s="304"/>
      <c r="J242" s="304">
        <v>4</v>
      </c>
      <c r="K242" s="304"/>
      <c r="L242" s="304">
        <v>5</v>
      </c>
      <c r="M242" s="304"/>
      <c r="N242" s="304"/>
      <c r="O242" s="304">
        <v>6</v>
      </c>
      <c r="P242" s="304"/>
      <c r="Q242" s="304">
        <v>7</v>
      </c>
      <c r="R242" s="304"/>
      <c r="S242" s="304"/>
    </row>
    <row r="243" spans="2:19" ht="12.75">
      <c r="B243" s="113">
        <v>1</v>
      </c>
      <c r="C243" s="347" t="s">
        <v>123</v>
      </c>
      <c r="D243" s="348"/>
      <c r="E243" s="348"/>
      <c r="F243" s="348"/>
      <c r="G243" s="349"/>
      <c r="H243" s="329" t="s">
        <v>116</v>
      </c>
      <c r="I243" s="329"/>
      <c r="J243" s="305" t="s">
        <v>99</v>
      </c>
      <c r="K243" s="305"/>
      <c r="L243" s="401">
        <f>Q243/O243</f>
        <v>35.96350828018039</v>
      </c>
      <c r="M243" s="401"/>
      <c r="N243" s="401"/>
      <c r="O243" s="401">
        <v>7534.86</v>
      </c>
      <c r="P243" s="401"/>
      <c r="Q243" s="380">
        <v>270980</v>
      </c>
      <c r="R243" s="380"/>
      <c r="S243" s="380"/>
    </row>
    <row r="244" spans="2:19" ht="12.75">
      <c r="B244" s="113">
        <v>2</v>
      </c>
      <c r="C244" s="347" t="s">
        <v>89</v>
      </c>
      <c r="D244" s="348"/>
      <c r="E244" s="348"/>
      <c r="F244" s="348"/>
      <c r="G244" s="349"/>
      <c r="H244" s="329" t="s">
        <v>117</v>
      </c>
      <c r="I244" s="329"/>
      <c r="J244" s="305" t="s">
        <v>35</v>
      </c>
      <c r="K244" s="305"/>
      <c r="L244" s="400">
        <v>14400</v>
      </c>
      <c r="M244" s="400"/>
      <c r="N244" s="400"/>
      <c r="O244" s="401">
        <f>Q244/L244</f>
        <v>8.915208333333334</v>
      </c>
      <c r="P244" s="401"/>
      <c r="Q244" s="380">
        <v>128379</v>
      </c>
      <c r="R244" s="380"/>
      <c r="S244" s="380"/>
    </row>
    <row r="245" spans="2:19" ht="12.75">
      <c r="B245" s="113">
        <v>3</v>
      </c>
      <c r="C245" s="347" t="s">
        <v>195</v>
      </c>
      <c r="D245" s="348"/>
      <c r="E245" s="348"/>
      <c r="F245" s="348"/>
      <c r="G245" s="349"/>
      <c r="H245" s="329" t="s">
        <v>117</v>
      </c>
      <c r="I245" s="329"/>
      <c r="J245" s="305" t="s">
        <v>99</v>
      </c>
      <c r="K245" s="305"/>
      <c r="L245" s="401">
        <v>0.12</v>
      </c>
      <c r="M245" s="401"/>
      <c r="N245" s="401"/>
      <c r="O245" s="401">
        <f>4374*1.06</f>
        <v>4636.4400000000005</v>
      </c>
      <c r="P245" s="401"/>
      <c r="Q245" s="380">
        <v>5560</v>
      </c>
      <c r="R245" s="380"/>
      <c r="S245" s="380"/>
    </row>
    <row r="246" spans="2:19" ht="12.75">
      <c r="B246" s="129"/>
      <c r="C246" s="331" t="s">
        <v>57</v>
      </c>
      <c r="D246" s="332"/>
      <c r="E246" s="332"/>
      <c r="F246" s="332"/>
      <c r="G246" s="332"/>
      <c r="H246" s="332"/>
      <c r="I246" s="332"/>
      <c r="J246" s="332"/>
      <c r="K246" s="332"/>
      <c r="L246" s="332"/>
      <c r="M246" s="332"/>
      <c r="N246" s="332"/>
      <c r="O246" s="332"/>
      <c r="P246" s="333"/>
      <c r="Q246" s="371">
        <f>SUM(Q243:S245)</f>
        <v>404919</v>
      </c>
      <c r="R246" s="371"/>
      <c r="S246" s="371"/>
    </row>
    <row r="247" spans="2:19" ht="12.75">
      <c r="B247" s="256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2:19" ht="12.75" hidden="1" outlineLevel="1">
      <c r="B248" s="317" t="s">
        <v>74</v>
      </c>
      <c r="C248" s="317"/>
      <c r="D248" s="317"/>
      <c r="E248" s="317"/>
      <c r="F248" s="317"/>
      <c r="G248" s="317"/>
      <c r="H248" s="317"/>
      <c r="I248" s="317"/>
      <c r="J248" s="317"/>
      <c r="K248" s="317"/>
      <c r="L248" s="317"/>
      <c r="M248" s="317"/>
      <c r="N248" s="317"/>
      <c r="O248" s="317"/>
      <c r="P248" s="317"/>
      <c r="Q248" s="317"/>
      <c r="R248" s="317"/>
      <c r="S248" s="317"/>
    </row>
    <row r="249" spans="2:19" ht="12.75" hidden="1" outlineLevel="1">
      <c r="B249" s="256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2:19" ht="25.5" hidden="1" outlineLevel="1">
      <c r="B250" s="5" t="s">
        <v>25</v>
      </c>
      <c r="C250" s="304" t="s">
        <v>26</v>
      </c>
      <c r="D250" s="304"/>
      <c r="E250" s="304"/>
      <c r="F250" s="304"/>
      <c r="G250" s="304"/>
      <c r="H250" s="304" t="s">
        <v>28</v>
      </c>
      <c r="I250" s="304"/>
      <c r="J250" s="304" t="s">
        <v>55</v>
      </c>
      <c r="K250" s="304"/>
      <c r="L250" s="304"/>
      <c r="M250" s="304" t="s">
        <v>54</v>
      </c>
      <c r="N250" s="304"/>
      <c r="O250" s="304"/>
      <c r="P250" s="304" t="s">
        <v>56</v>
      </c>
      <c r="Q250" s="304"/>
      <c r="R250" s="304"/>
      <c r="S250" s="304"/>
    </row>
    <row r="251" spans="2:19" ht="12.75" hidden="1" outlineLevel="1">
      <c r="B251" s="5">
        <v>1</v>
      </c>
      <c r="C251" s="304">
        <v>2</v>
      </c>
      <c r="D251" s="304"/>
      <c r="E251" s="304"/>
      <c r="F251" s="304"/>
      <c r="G251" s="304"/>
      <c r="H251" s="304">
        <v>3</v>
      </c>
      <c r="I251" s="304"/>
      <c r="J251" s="304">
        <v>4</v>
      </c>
      <c r="K251" s="304"/>
      <c r="L251" s="304"/>
      <c r="M251" s="304">
        <v>5</v>
      </c>
      <c r="N251" s="304"/>
      <c r="O251" s="304"/>
      <c r="P251" s="337">
        <v>6</v>
      </c>
      <c r="Q251" s="338"/>
      <c r="R251" s="338"/>
      <c r="S251" s="339"/>
    </row>
    <row r="252" spans="2:19" ht="12.75" hidden="1" outlineLevel="1">
      <c r="B252" s="5">
        <v>1</v>
      </c>
      <c r="C252" s="303" t="s">
        <v>192</v>
      </c>
      <c r="D252" s="303"/>
      <c r="E252" s="303"/>
      <c r="F252" s="303"/>
      <c r="G252" s="303"/>
      <c r="H252" s="329" t="s">
        <v>118</v>
      </c>
      <c r="I252" s="329"/>
      <c r="J252" s="398">
        <f>P252/M252</f>
        <v>0</v>
      </c>
      <c r="K252" s="398"/>
      <c r="L252" s="398"/>
      <c r="M252" s="340">
        <v>6</v>
      </c>
      <c r="N252" s="340"/>
      <c r="O252" s="340"/>
      <c r="P252" s="355"/>
      <c r="Q252" s="356"/>
      <c r="R252" s="356"/>
      <c r="S252" s="357"/>
    </row>
    <row r="253" spans="2:19" ht="12.75" hidden="1" outlineLevel="1">
      <c r="B253" s="5">
        <v>2</v>
      </c>
      <c r="C253" s="303" t="s">
        <v>193</v>
      </c>
      <c r="D253" s="303"/>
      <c r="E253" s="303"/>
      <c r="F253" s="303"/>
      <c r="G253" s="303"/>
      <c r="H253" s="329" t="s">
        <v>118</v>
      </c>
      <c r="I253" s="329"/>
      <c r="J253" s="398">
        <f>P253/M253</f>
        <v>0</v>
      </c>
      <c r="K253" s="398"/>
      <c r="L253" s="398"/>
      <c r="M253" s="399">
        <v>8.5</v>
      </c>
      <c r="N253" s="399"/>
      <c r="O253" s="399"/>
      <c r="P253" s="355"/>
      <c r="Q253" s="356"/>
      <c r="R253" s="356"/>
      <c r="S253" s="357"/>
    </row>
    <row r="254" spans="2:19" ht="12.75" hidden="1" outlineLevel="1">
      <c r="B254" s="5">
        <v>3</v>
      </c>
      <c r="C254" s="303" t="s">
        <v>213</v>
      </c>
      <c r="D254" s="303"/>
      <c r="E254" s="303"/>
      <c r="F254" s="303"/>
      <c r="G254" s="303"/>
      <c r="H254" s="329" t="s">
        <v>118</v>
      </c>
      <c r="I254" s="329"/>
      <c r="J254" s="340">
        <f>P254/M254</f>
        <v>0</v>
      </c>
      <c r="K254" s="340"/>
      <c r="L254" s="340"/>
      <c r="M254" s="340">
        <v>1</v>
      </c>
      <c r="N254" s="340"/>
      <c r="O254" s="340"/>
      <c r="P254" s="355"/>
      <c r="Q254" s="356"/>
      <c r="R254" s="356"/>
      <c r="S254" s="357"/>
    </row>
    <row r="255" spans="2:19" ht="12.75" hidden="1" outlineLevel="1">
      <c r="B255" s="5"/>
      <c r="C255" s="390" t="s">
        <v>57</v>
      </c>
      <c r="D255" s="390"/>
      <c r="E255" s="390"/>
      <c r="F255" s="390"/>
      <c r="G255" s="390"/>
      <c r="H255" s="390"/>
      <c r="I255" s="390"/>
      <c r="J255" s="390"/>
      <c r="K255" s="390"/>
      <c r="L255" s="390"/>
      <c r="M255" s="390"/>
      <c r="N255" s="390"/>
      <c r="O255" s="390"/>
      <c r="P255" s="381">
        <f>SUM(P252:S254)</f>
        <v>0</v>
      </c>
      <c r="Q255" s="381"/>
      <c r="R255" s="381"/>
      <c r="S255" s="381"/>
    </row>
    <row r="256" spans="2:19" ht="12.75" hidden="1" outlineLevel="1">
      <c r="B256" s="265"/>
      <c r="C256" s="7"/>
      <c r="D256" s="7"/>
      <c r="E256" s="7"/>
      <c r="F256" s="7"/>
      <c r="G256" s="7"/>
      <c r="H256" s="7"/>
      <c r="I256" s="7"/>
      <c r="J256" s="7"/>
      <c r="K256" s="7"/>
      <c r="L256" s="155"/>
      <c r="M256" s="155"/>
      <c r="N256" s="155"/>
      <c r="O256" s="265"/>
      <c r="P256" s="265"/>
      <c r="Q256" s="265"/>
      <c r="R256" s="265"/>
      <c r="S256" s="265"/>
    </row>
    <row r="257" spans="2:19" ht="12.75" collapsed="1">
      <c r="B257" s="317" t="s">
        <v>71</v>
      </c>
      <c r="C257" s="317"/>
      <c r="D257" s="317"/>
      <c r="E257" s="317"/>
      <c r="F257" s="317"/>
      <c r="G257" s="317"/>
      <c r="H257" s="317"/>
      <c r="I257" s="317"/>
      <c r="J257" s="317"/>
      <c r="K257" s="317"/>
      <c r="L257" s="317"/>
      <c r="M257" s="317"/>
      <c r="N257" s="317"/>
      <c r="O257" s="317"/>
      <c r="P257" s="317"/>
      <c r="Q257" s="317"/>
      <c r="R257" s="317"/>
      <c r="S257" s="317"/>
    </row>
    <row r="258" spans="2:19" ht="12.75"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</row>
    <row r="259" spans="2:19" ht="25.5">
      <c r="B259" s="5" t="s">
        <v>25</v>
      </c>
      <c r="C259" s="304" t="s">
        <v>26</v>
      </c>
      <c r="D259" s="304"/>
      <c r="E259" s="304"/>
      <c r="F259" s="304"/>
      <c r="G259" s="304"/>
      <c r="H259" s="304" t="s">
        <v>28</v>
      </c>
      <c r="I259" s="304"/>
      <c r="J259" s="304" t="s">
        <v>55</v>
      </c>
      <c r="K259" s="304"/>
      <c r="L259" s="304"/>
      <c r="M259" s="304" t="s">
        <v>54</v>
      </c>
      <c r="N259" s="304"/>
      <c r="O259" s="304"/>
      <c r="P259" s="304" t="s">
        <v>56</v>
      </c>
      <c r="Q259" s="304"/>
      <c r="R259" s="304"/>
      <c r="S259" s="304"/>
    </row>
    <row r="260" spans="2:19" ht="12.75">
      <c r="B260" s="5">
        <v>1</v>
      </c>
      <c r="C260" s="304">
        <v>2</v>
      </c>
      <c r="D260" s="304"/>
      <c r="E260" s="304"/>
      <c r="F260" s="304"/>
      <c r="G260" s="304"/>
      <c r="H260" s="304">
        <v>3</v>
      </c>
      <c r="I260" s="304"/>
      <c r="J260" s="391" t="s">
        <v>90</v>
      </c>
      <c r="K260" s="391"/>
      <c r="L260" s="391"/>
      <c r="M260" s="391" t="s">
        <v>91</v>
      </c>
      <c r="N260" s="391"/>
      <c r="O260" s="391"/>
      <c r="P260" s="337">
        <v>6</v>
      </c>
      <c r="Q260" s="338"/>
      <c r="R260" s="338"/>
      <c r="S260" s="339"/>
    </row>
    <row r="261" spans="2:19" ht="12.75">
      <c r="B261" s="5">
        <v>1</v>
      </c>
      <c r="C261" s="395" t="s">
        <v>92</v>
      </c>
      <c r="D261" s="396"/>
      <c r="E261" s="396"/>
      <c r="F261" s="396"/>
      <c r="G261" s="397"/>
      <c r="H261" s="305">
        <v>30</v>
      </c>
      <c r="I261" s="305"/>
      <c r="J261" s="340">
        <f>P261/M261</f>
        <v>6148</v>
      </c>
      <c r="K261" s="340"/>
      <c r="L261" s="340"/>
      <c r="M261" s="329" t="s">
        <v>205</v>
      </c>
      <c r="N261" s="329"/>
      <c r="O261" s="329"/>
      <c r="P261" s="355">
        <v>6148</v>
      </c>
      <c r="Q261" s="356"/>
      <c r="R261" s="356"/>
      <c r="S261" s="357"/>
    </row>
    <row r="262" spans="2:19" ht="12.75">
      <c r="B262" s="5">
        <v>2</v>
      </c>
      <c r="C262" s="347" t="s">
        <v>93</v>
      </c>
      <c r="D262" s="348"/>
      <c r="E262" s="348"/>
      <c r="F262" s="348"/>
      <c r="G262" s="349"/>
      <c r="H262" s="305">
        <v>30</v>
      </c>
      <c r="I262" s="305"/>
      <c r="J262" s="340">
        <f>P262/M262</f>
        <v>2332</v>
      </c>
      <c r="K262" s="340"/>
      <c r="L262" s="340"/>
      <c r="M262" s="329" t="s">
        <v>206</v>
      </c>
      <c r="N262" s="329"/>
      <c r="O262" s="329"/>
      <c r="P262" s="355">
        <v>19822</v>
      </c>
      <c r="Q262" s="356"/>
      <c r="R262" s="356"/>
      <c r="S262" s="357"/>
    </row>
    <row r="263" spans="2:19" ht="12.75">
      <c r="B263" s="5">
        <v>2</v>
      </c>
      <c r="C263" s="347" t="s">
        <v>194</v>
      </c>
      <c r="D263" s="348"/>
      <c r="E263" s="348"/>
      <c r="F263" s="348"/>
      <c r="G263" s="349"/>
      <c r="H263" s="305">
        <v>30</v>
      </c>
      <c r="I263" s="305"/>
      <c r="J263" s="340">
        <v>2531</v>
      </c>
      <c r="K263" s="340"/>
      <c r="L263" s="340"/>
      <c r="M263" s="329" t="s">
        <v>205</v>
      </c>
      <c r="N263" s="329"/>
      <c r="O263" s="329"/>
      <c r="P263" s="355"/>
      <c r="Q263" s="356"/>
      <c r="R263" s="356"/>
      <c r="S263" s="357"/>
    </row>
    <row r="264" spans="2:19" ht="12.75">
      <c r="B264" s="5"/>
      <c r="C264" s="370" t="s">
        <v>57</v>
      </c>
      <c r="D264" s="370"/>
      <c r="E264" s="370"/>
      <c r="F264" s="370"/>
      <c r="G264" s="370"/>
      <c r="H264" s="370"/>
      <c r="I264" s="370"/>
      <c r="J264" s="370"/>
      <c r="K264" s="370"/>
      <c r="L264" s="370"/>
      <c r="M264" s="370"/>
      <c r="N264" s="370"/>
      <c r="O264" s="370"/>
      <c r="P264" s="362">
        <f>P261+P262+P263</f>
        <v>25970</v>
      </c>
      <c r="Q264" s="363"/>
      <c r="R264" s="363"/>
      <c r="S264" s="364"/>
    </row>
    <row r="265" spans="2:19" ht="12.75">
      <c r="B265" s="256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2:19" ht="12.75">
      <c r="B266" s="317" t="s">
        <v>70</v>
      </c>
      <c r="C266" s="317"/>
      <c r="D266" s="317"/>
      <c r="E266" s="317"/>
      <c r="F266" s="317"/>
      <c r="G266" s="317"/>
      <c r="H266" s="317"/>
      <c r="I266" s="317"/>
      <c r="J266" s="317"/>
      <c r="K266" s="317"/>
      <c r="L266" s="317"/>
      <c r="M266" s="317"/>
      <c r="N266" s="317"/>
      <c r="O266" s="317"/>
      <c r="P266" s="317"/>
      <c r="Q266" s="317"/>
      <c r="R266" s="317"/>
      <c r="S266" s="317"/>
    </row>
    <row r="267" spans="2:19" ht="12.75">
      <c r="B267" s="256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 t="s">
        <v>30</v>
      </c>
      <c r="R267" s="63"/>
      <c r="S267" s="63"/>
    </row>
    <row r="268" spans="2:19" ht="25.5">
      <c r="B268" s="5" t="s">
        <v>25</v>
      </c>
      <c r="C268" s="304" t="s">
        <v>26</v>
      </c>
      <c r="D268" s="304"/>
      <c r="E268" s="304"/>
      <c r="F268" s="304"/>
      <c r="G268" s="304"/>
      <c r="H268" s="304"/>
      <c r="I268" s="304"/>
      <c r="J268" s="304" t="s">
        <v>28</v>
      </c>
      <c r="K268" s="304"/>
      <c r="L268" s="337" t="s">
        <v>124</v>
      </c>
      <c r="M268" s="338"/>
      <c r="N268" s="338"/>
      <c r="O268" s="338"/>
      <c r="P268" s="338"/>
      <c r="Q268" s="338"/>
      <c r="R268" s="338"/>
      <c r="S268" s="339"/>
    </row>
    <row r="269" spans="2:19" ht="12.75">
      <c r="B269" s="5">
        <v>1</v>
      </c>
      <c r="C269" s="304">
        <v>2</v>
      </c>
      <c r="D269" s="304"/>
      <c r="E269" s="304"/>
      <c r="F269" s="304"/>
      <c r="G269" s="304"/>
      <c r="H269" s="304"/>
      <c r="I269" s="304"/>
      <c r="J269" s="304">
        <v>3</v>
      </c>
      <c r="K269" s="304"/>
      <c r="L269" s="337">
        <v>4</v>
      </c>
      <c r="M269" s="338"/>
      <c r="N269" s="338"/>
      <c r="O269" s="338"/>
      <c r="P269" s="338"/>
      <c r="Q269" s="338"/>
      <c r="R269" s="338"/>
      <c r="S269" s="339"/>
    </row>
    <row r="270" spans="2:19" ht="12.75">
      <c r="B270" s="5">
        <v>1</v>
      </c>
      <c r="C270" s="347" t="s">
        <v>38</v>
      </c>
      <c r="D270" s="348"/>
      <c r="E270" s="348"/>
      <c r="F270" s="348"/>
      <c r="G270" s="348"/>
      <c r="H270" s="348"/>
      <c r="I270" s="349"/>
      <c r="J270" s="391" t="s">
        <v>179</v>
      </c>
      <c r="K270" s="391"/>
      <c r="L270" s="350">
        <v>40500</v>
      </c>
      <c r="M270" s="392"/>
      <c r="N270" s="392"/>
      <c r="O270" s="392"/>
      <c r="P270" s="392"/>
      <c r="Q270" s="392"/>
      <c r="R270" s="392"/>
      <c r="S270" s="351"/>
    </row>
    <row r="271" spans="2:19" ht="12.75">
      <c r="B271" s="5">
        <v>2</v>
      </c>
      <c r="C271" s="347" t="s">
        <v>94</v>
      </c>
      <c r="D271" s="348"/>
      <c r="E271" s="348"/>
      <c r="F271" s="348"/>
      <c r="G271" s="348"/>
      <c r="H271" s="348"/>
      <c r="I271" s="349"/>
      <c r="J271" s="391" t="s">
        <v>179</v>
      </c>
      <c r="K271" s="391"/>
      <c r="L271" s="350">
        <v>200</v>
      </c>
      <c r="M271" s="392"/>
      <c r="N271" s="392"/>
      <c r="O271" s="392"/>
      <c r="P271" s="392"/>
      <c r="Q271" s="392"/>
      <c r="R271" s="392"/>
      <c r="S271" s="351"/>
    </row>
    <row r="272" spans="2:19" ht="12.75">
      <c r="B272" s="5"/>
      <c r="C272" s="331" t="s">
        <v>57</v>
      </c>
      <c r="D272" s="332"/>
      <c r="E272" s="332"/>
      <c r="F272" s="332"/>
      <c r="G272" s="332"/>
      <c r="H272" s="332"/>
      <c r="I272" s="332"/>
      <c r="J272" s="332"/>
      <c r="K272" s="332"/>
      <c r="L272" s="393">
        <f>L270+L271</f>
        <v>40700</v>
      </c>
      <c r="M272" s="393"/>
      <c r="N272" s="393"/>
      <c r="O272" s="393"/>
      <c r="P272" s="393"/>
      <c r="Q272" s="393"/>
      <c r="R272" s="393"/>
      <c r="S272" s="394"/>
    </row>
    <row r="273" spans="2:19" ht="12.75">
      <c r="B273" s="256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2:19" ht="12.75">
      <c r="B274" s="256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 t="s">
        <v>36</v>
      </c>
      <c r="R274" s="63"/>
      <c r="S274" s="63"/>
    </row>
    <row r="275" spans="2:19" ht="25.5">
      <c r="B275" s="5" t="s">
        <v>25</v>
      </c>
      <c r="C275" s="304" t="s">
        <v>26</v>
      </c>
      <c r="D275" s="304"/>
      <c r="E275" s="304"/>
      <c r="F275" s="304"/>
      <c r="G275" s="304"/>
      <c r="H275" s="304"/>
      <c r="I275" s="304"/>
      <c r="J275" s="304"/>
      <c r="K275" s="304" t="s">
        <v>28</v>
      </c>
      <c r="L275" s="304"/>
      <c r="M275" s="304"/>
      <c r="N275" s="304" t="s">
        <v>27</v>
      </c>
      <c r="O275" s="304"/>
      <c r="P275" s="304"/>
      <c r="Q275" s="304"/>
      <c r="R275" s="304"/>
      <c r="S275" s="304"/>
    </row>
    <row r="276" spans="2:19" ht="12.75">
      <c r="B276" s="5">
        <v>1</v>
      </c>
      <c r="C276" s="304">
        <v>2</v>
      </c>
      <c r="D276" s="304"/>
      <c r="E276" s="304"/>
      <c r="F276" s="304"/>
      <c r="G276" s="304"/>
      <c r="H276" s="304"/>
      <c r="I276" s="304"/>
      <c r="J276" s="304"/>
      <c r="K276" s="304">
        <v>3</v>
      </c>
      <c r="L276" s="304"/>
      <c r="M276" s="304"/>
      <c r="N276" s="304">
        <v>4</v>
      </c>
      <c r="O276" s="304"/>
      <c r="P276" s="304"/>
      <c r="Q276" s="304"/>
      <c r="R276" s="304"/>
      <c r="S276" s="304"/>
    </row>
    <row r="277" spans="2:19" ht="12.75">
      <c r="B277" s="90">
        <v>1</v>
      </c>
      <c r="C277" s="382" t="s">
        <v>95</v>
      </c>
      <c r="D277" s="383"/>
      <c r="E277" s="383"/>
      <c r="F277" s="383"/>
      <c r="G277" s="383"/>
      <c r="H277" s="383"/>
      <c r="I277" s="383"/>
      <c r="J277" s="384"/>
      <c r="K277" s="372" t="s">
        <v>180</v>
      </c>
      <c r="L277" s="372"/>
      <c r="M277" s="372"/>
      <c r="N277" s="385">
        <v>700</v>
      </c>
      <c r="O277" s="385"/>
      <c r="P277" s="385"/>
      <c r="Q277" s="385"/>
      <c r="R277" s="385"/>
      <c r="S277" s="385"/>
    </row>
    <row r="278" spans="2:19" ht="12.75">
      <c r="B278" s="5">
        <v>2</v>
      </c>
      <c r="C278" s="347" t="s">
        <v>125</v>
      </c>
      <c r="D278" s="348"/>
      <c r="E278" s="348"/>
      <c r="F278" s="348"/>
      <c r="G278" s="348"/>
      <c r="H278" s="348"/>
      <c r="I278" s="348"/>
      <c r="J278" s="349"/>
      <c r="K278" s="365" t="s">
        <v>181</v>
      </c>
      <c r="L278" s="386"/>
      <c r="M278" s="366"/>
      <c r="N278" s="387">
        <v>2000</v>
      </c>
      <c r="O278" s="388"/>
      <c r="P278" s="388"/>
      <c r="Q278" s="388"/>
      <c r="R278" s="388"/>
      <c r="S278" s="389"/>
    </row>
    <row r="279" spans="2:19" ht="12.75">
      <c r="B279" s="5"/>
      <c r="C279" s="390" t="s">
        <v>57</v>
      </c>
      <c r="D279" s="390"/>
      <c r="E279" s="390"/>
      <c r="F279" s="390"/>
      <c r="G279" s="390"/>
      <c r="H279" s="390"/>
      <c r="I279" s="390"/>
      <c r="J279" s="390"/>
      <c r="K279" s="391"/>
      <c r="L279" s="391"/>
      <c r="M279" s="391"/>
      <c r="N279" s="381">
        <f>N277+N278</f>
        <v>2700</v>
      </c>
      <c r="O279" s="381"/>
      <c r="P279" s="381"/>
      <c r="Q279" s="381"/>
      <c r="R279" s="381"/>
      <c r="S279" s="381"/>
    </row>
    <row r="280" spans="2:19" ht="12.75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6"/>
      <c r="Q280" s="267"/>
      <c r="R280" s="63"/>
      <c r="S280" s="63"/>
    </row>
    <row r="281" spans="2:19" ht="12.75">
      <c r="B281" s="256"/>
      <c r="C281" s="268"/>
      <c r="D281" s="268"/>
      <c r="E281" s="268"/>
      <c r="F281" s="268"/>
      <c r="G281" s="268"/>
      <c r="H281" s="268"/>
      <c r="I281" s="268"/>
      <c r="J281" s="268"/>
      <c r="K281" s="268"/>
      <c r="L281" s="63"/>
      <c r="M281" s="63"/>
      <c r="N281" s="63"/>
      <c r="O281" s="63"/>
      <c r="P281" s="63"/>
      <c r="Q281" s="63"/>
      <c r="R281" s="63"/>
      <c r="S281" s="63"/>
    </row>
    <row r="282" spans="2:19" ht="25.5" customHeight="1">
      <c r="B282" s="317" t="s">
        <v>72</v>
      </c>
      <c r="C282" s="317"/>
      <c r="D282" s="317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</row>
    <row r="283" spans="2:19" ht="12.75">
      <c r="B283" s="269"/>
      <c r="C283" s="269"/>
      <c r="D283" s="269"/>
      <c r="E283" s="269"/>
      <c r="F283" s="269"/>
      <c r="G283" s="269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63" t="s">
        <v>30</v>
      </c>
      <c r="S283" s="269"/>
    </row>
    <row r="284" spans="2:19" ht="12.75" customHeight="1" hidden="1" outlineLevel="1">
      <c r="B284" s="5" t="s">
        <v>25</v>
      </c>
      <c r="C284" s="304" t="s">
        <v>26</v>
      </c>
      <c r="D284" s="304"/>
      <c r="E284" s="304"/>
      <c r="F284" s="304"/>
      <c r="G284" s="304"/>
      <c r="H284" s="304"/>
      <c r="I284" s="304" t="s">
        <v>28</v>
      </c>
      <c r="J284" s="304"/>
      <c r="K284" s="304" t="s">
        <v>207</v>
      </c>
      <c r="L284" s="304"/>
      <c r="M284" s="304"/>
      <c r="N284" s="304" t="s">
        <v>208</v>
      </c>
      <c r="O284" s="304"/>
      <c r="P284" s="304"/>
      <c r="Q284" s="337" t="s">
        <v>37</v>
      </c>
      <c r="R284" s="338"/>
      <c r="S284" s="339"/>
    </row>
    <row r="285" spans="2:19" ht="12.75" customHeight="1" hidden="1" outlineLevel="1">
      <c r="B285" s="5">
        <v>1</v>
      </c>
      <c r="C285" s="304">
        <v>2</v>
      </c>
      <c r="D285" s="304"/>
      <c r="E285" s="304"/>
      <c r="F285" s="304"/>
      <c r="G285" s="304"/>
      <c r="H285" s="304"/>
      <c r="I285" s="304">
        <v>3</v>
      </c>
      <c r="J285" s="304"/>
      <c r="K285" s="304">
        <v>4</v>
      </c>
      <c r="L285" s="304"/>
      <c r="M285" s="304"/>
      <c r="N285" s="304">
        <v>5</v>
      </c>
      <c r="O285" s="304"/>
      <c r="P285" s="304"/>
      <c r="Q285" s="337">
        <v>6</v>
      </c>
      <c r="R285" s="338"/>
      <c r="S285" s="339"/>
    </row>
    <row r="286" spans="2:19" ht="12.75" customHeight="1" hidden="1" outlineLevel="1">
      <c r="B286" s="90">
        <v>1</v>
      </c>
      <c r="C286" s="321" t="s">
        <v>137</v>
      </c>
      <c r="D286" s="361"/>
      <c r="E286" s="361"/>
      <c r="F286" s="361"/>
      <c r="G286" s="361"/>
      <c r="H286" s="322"/>
      <c r="I286" s="321">
        <v>33</v>
      </c>
      <c r="J286" s="322"/>
      <c r="K286" s="372"/>
      <c r="L286" s="372"/>
      <c r="M286" s="372"/>
      <c r="N286" s="380"/>
      <c r="O286" s="380"/>
      <c r="P286" s="380"/>
      <c r="Q286" s="355"/>
      <c r="R286" s="356"/>
      <c r="S286" s="357"/>
    </row>
    <row r="287" spans="2:19" ht="12.75" customHeight="1" hidden="1" outlineLevel="1">
      <c r="B287" s="90"/>
      <c r="C287" s="318" t="s">
        <v>209</v>
      </c>
      <c r="D287" s="319"/>
      <c r="E287" s="319"/>
      <c r="F287" s="319"/>
      <c r="G287" s="319"/>
      <c r="H287" s="320"/>
      <c r="I287" s="321">
        <v>33</v>
      </c>
      <c r="J287" s="322"/>
      <c r="K287" s="372" t="s">
        <v>228</v>
      </c>
      <c r="L287" s="372"/>
      <c r="M287" s="372"/>
      <c r="N287" s="330">
        <v>150</v>
      </c>
      <c r="O287" s="330"/>
      <c r="P287" s="330"/>
      <c r="Q287" s="355"/>
      <c r="R287" s="356"/>
      <c r="S287" s="357"/>
    </row>
    <row r="288" spans="2:19" ht="12.75" customHeight="1" hidden="1" outlineLevel="1">
      <c r="B288" s="90"/>
      <c r="C288" s="318" t="s">
        <v>214</v>
      </c>
      <c r="D288" s="373"/>
      <c r="E288" s="373"/>
      <c r="F288" s="373"/>
      <c r="G288" s="373"/>
      <c r="H288" s="374"/>
      <c r="I288" s="321">
        <v>33</v>
      </c>
      <c r="J288" s="375"/>
      <c r="K288" s="323" t="s">
        <v>229</v>
      </c>
      <c r="L288" s="377"/>
      <c r="M288" s="375"/>
      <c r="N288" s="326">
        <v>51</v>
      </c>
      <c r="O288" s="377"/>
      <c r="P288" s="375"/>
      <c r="Q288" s="355"/>
      <c r="R288" s="356"/>
      <c r="S288" s="357"/>
    </row>
    <row r="289" spans="2:19" ht="12.75" customHeight="1" hidden="1" outlineLevel="1">
      <c r="B289" s="90"/>
      <c r="C289" s="318" t="s">
        <v>220</v>
      </c>
      <c r="D289" s="373"/>
      <c r="E289" s="373"/>
      <c r="F289" s="373"/>
      <c r="G289" s="373"/>
      <c r="H289" s="374"/>
      <c r="I289" s="321">
        <v>33</v>
      </c>
      <c r="J289" s="375"/>
      <c r="K289" s="323" t="s">
        <v>215</v>
      </c>
      <c r="L289" s="377"/>
      <c r="M289" s="375"/>
      <c r="N289" s="326">
        <v>375</v>
      </c>
      <c r="O289" s="378"/>
      <c r="P289" s="379"/>
      <c r="Q289" s="355"/>
      <c r="R289" s="356"/>
      <c r="S289" s="357"/>
    </row>
    <row r="290" spans="2:19" ht="12.75" customHeight="1" hidden="1" outlineLevel="1">
      <c r="B290" s="90"/>
      <c r="C290" s="318" t="s">
        <v>216</v>
      </c>
      <c r="D290" s="373"/>
      <c r="E290" s="373"/>
      <c r="F290" s="373"/>
      <c r="G290" s="373"/>
      <c r="H290" s="374"/>
      <c r="I290" s="321">
        <v>33</v>
      </c>
      <c r="J290" s="375"/>
      <c r="K290" s="323" t="s">
        <v>229</v>
      </c>
      <c r="L290" s="324"/>
      <c r="M290" s="325"/>
      <c r="N290" s="326">
        <v>60</v>
      </c>
      <c r="O290" s="327"/>
      <c r="P290" s="328"/>
      <c r="Q290" s="355"/>
      <c r="R290" s="356"/>
      <c r="S290" s="357"/>
    </row>
    <row r="291" spans="2:19" ht="12.75" customHeight="1" hidden="1" outlineLevel="1">
      <c r="B291" s="90"/>
      <c r="C291" s="318" t="s">
        <v>210</v>
      </c>
      <c r="D291" s="319"/>
      <c r="E291" s="319"/>
      <c r="F291" s="319"/>
      <c r="G291" s="319"/>
      <c r="H291" s="320"/>
      <c r="I291" s="321">
        <v>33</v>
      </c>
      <c r="J291" s="322"/>
      <c r="K291" s="376">
        <v>24</v>
      </c>
      <c r="L291" s="372"/>
      <c r="M291" s="372"/>
      <c r="N291" s="330">
        <v>75</v>
      </c>
      <c r="O291" s="330"/>
      <c r="P291" s="330"/>
      <c r="Q291" s="355"/>
      <c r="R291" s="356"/>
      <c r="S291" s="357"/>
    </row>
    <row r="292" spans="2:19" ht="12.75" customHeight="1" hidden="1" outlineLevel="1">
      <c r="B292" s="90"/>
      <c r="C292" s="318" t="s">
        <v>211</v>
      </c>
      <c r="D292" s="319"/>
      <c r="E292" s="319"/>
      <c r="F292" s="319"/>
      <c r="G292" s="319"/>
      <c r="H292" s="320"/>
      <c r="I292" s="321">
        <v>33</v>
      </c>
      <c r="J292" s="322"/>
      <c r="K292" s="372" t="s">
        <v>229</v>
      </c>
      <c r="L292" s="372"/>
      <c r="M292" s="372"/>
      <c r="N292" s="330">
        <v>54</v>
      </c>
      <c r="O292" s="330"/>
      <c r="P292" s="330"/>
      <c r="Q292" s="355"/>
      <c r="R292" s="356"/>
      <c r="S292" s="357"/>
    </row>
    <row r="293" spans="2:19" ht="12.75" customHeight="1" hidden="1" outlineLevel="1">
      <c r="B293" s="90"/>
      <c r="C293" s="318" t="s">
        <v>217</v>
      </c>
      <c r="D293" s="373"/>
      <c r="E293" s="373"/>
      <c r="F293" s="373"/>
      <c r="G293" s="373"/>
      <c r="H293" s="374"/>
      <c r="I293" s="321">
        <v>33</v>
      </c>
      <c r="J293" s="375"/>
      <c r="K293" s="323" t="s">
        <v>230</v>
      </c>
      <c r="L293" s="324"/>
      <c r="M293" s="325"/>
      <c r="N293" s="326">
        <v>120</v>
      </c>
      <c r="O293" s="327"/>
      <c r="P293" s="328"/>
      <c r="Q293" s="355"/>
      <c r="R293" s="356"/>
      <c r="S293" s="357"/>
    </row>
    <row r="294" spans="2:19" ht="12.75" customHeight="1" hidden="1" outlineLevel="1">
      <c r="B294" s="90"/>
      <c r="C294" s="318" t="s">
        <v>212</v>
      </c>
      <c r="D294" s="319"/>
      <c r="E294" s="319"/>
      <c r="F294" s="319"/>
      <c r="G294" s="319"/>
      <c r="H294" s="320"/>
      <c r="I294" s="321">
        <v>33</v>
      </c>
      <c r="J294" s="322"/>
      <c r="K294" s="372" t="s">
        <v>229</v>
      </c>
      <c r="L294" s="372"/>
      <c r="M294" s="372"/>
      <c r="N294" s="330">
        <v>150</v>
      </c>
      <c r="O294" s="330"/>
      <c r="P294" s="330"/>
      <c r="Q294" s="355"/>
      <c r="R294" s="356"/>
      <c r="S294" s="357"/>
    </row>
    <row r="295" spans="2:19" ht="12.75" hidden="1" outlineLevel="1">
      <c r="B295" s="90"/>
      <c r="C295" s="318" t="s">
        <v>221</v>
      </c>
      <c r="D295" s="319"/>
      <c r="E295" s="319"/>
      <c r="F295" s="319"/>
      <c r="G295" s="319"/>
      <c r="H295" s="320"/>
      <c r="I295" s="321">
        <v>33</v>
      </c>
      <c r="J295" s="322"/>
      <c r="K295" s="323" t="s">
        <v>215</v>
      </c>
      <c r="L295" s="324"/>
      <c r="M295" s="325"/>
      <c r="N295" s="326">
        <v>390</v>
      </c>
      <c r="O295" s="327"/>
      <c r="P295" s="328"/>
      <c r="Q295" s="355"/>
      <c r="R295" s="356"/>
      <c r="S295" s="357"/>
    </row>
    <row r="296" spans="2:19" ht="12.75" hidden="1" outlineLevel="1">
      <c r="B296" s="5"/>
      <c r="C296" s="318" t="s">
        <v>231</v>
      </c>
      <c r="D296" s="319"/>
      <c r="E296" s="319"/>
      <c r="F296" s="319"/>
      <c r="G296" s="319"/>
      <c r="H296" s="320"/>
      <c r="I296" s="305">
        <v>33</v>
      </c>
      <c r="J296" s="305"/>
      <c r="K296" s="329" t="s">
        <v>232</v>
      </c>
      <c r="L296" s="329"/>
      <c r="M296" s="329"/>
      <c r="N296" s="330">
        <v>405</v>
      </c>
      <c r="O296" s="330"/>
      <c r="P296" s="330"/>
      <c r="Q296" s="355"/>
      <c r="R296" s="356"/>
      <c r="S296" s="357"/>
    </row>
    <row r="297" spans="2:19" ht="12.75" hidden="1" outlineLevel="1">
      <c r="B297" s="113"/>
      <c r="C297" s="370" t="s">
        <v>57</v>
      </c>
      <c r="D297" s="370"/>
      <c r="E297" s="370"/>
      <c r="F297" s="370"/>
      <c r="G297" s="370"/>
      <c r="H297" s="370"/>
      <c r="I297" s="370"/>
      <c r="J297" s="370"/>
      <c r="K297" s="370"/>
      <c r="L297" s="370"/>
      <c r="M297" s="370"/>
      <c r="N297" s="370"/>
      <c r="O297" s="370"/>
      <c r="P297" s="370"/>
      <c r="Q297" s="371">
        <f>SUM(Q287:S296)</f>
        <v>0</v>
      </c>
      <c r="R297" s="371"/>
      <c r="S297" s="371"/>
    </row>
    <row r="298" spans="2:19" ht="12.75" hidden="1" outlineLevel="1">
      <c r="B298" s="68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3"/>
      <c r="R298" s="273"/>
      <c r="S298" s="273"/>
    </row>
    <row r="299" spans="2:19" ht="12.75" hidden="1" outlineLevel="1">
      <c r="B299" s="68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3"/>
      <c r="R299" s="63" t="s">
        <v>36</v>
      </c>
      <c r="S299" s="273"/>
    </row>
    <row r="300" spans="2:19" ht="25.5" collapsed="1">
      <c r="B300" s="5" t="s">
        <v>25</v>
      </c>
      <c r="C300" s="304" t="s">
        <v>26</v>
      </c>
      <c r="D300" s="304"/>
      <c r="E300" s="304"/>
      <c r="F300" s="304"/>
      <c r="G300" s="304"/>
      <c r="H300" s="304"/>
      <c r="I300" s="304" t="s">
        <v>28</v>
      </c>
      <c r="J300" s="304"/>
      <c r="K300" s="304" t="s">
        <v>127</v>
      </c>
      <c r="L300" s="304"/>
      <c r="M300" s="304"/>
      <c r="N300" s="304" t="s">
        <v>128</v>
      </c>
      <c r="O300" s="304"/>
      <c r="P300" s="304"/>
      <c r="Q300" s="304" t="s">
        <v>37</v>
      </c>
      <c r="R300" s="304"/>
      <c r="S300" s="304"/>
    </row>
    <row r="301" spans="2:19" ht="12.75">
      <c r="B301" s="5">
        <v>1</v>
      </c>
      <c r="C301" s="304">
        <v>2</v>
      </c>
      <c r="D301" s="304"/>
      <c r="E301" s="304"/>
      <c r="F301" s="304"/>
      <c r="G301" s="304"/>
      <c r="H301" s="304"/>
      <c r="I301" s="304">
        <v>3</v>
      </c>
      <c r="J301" s="304"/>
      <c r="K301" s="304">
        <v>4</v>
      </c>
      <c r="L301" s="304"/>
      <c r="M301" s="304"/>
      <c r="N301" s="304">
        <v>5</v>
      </c>
      <c r="O301" s="304"/>
      <c r="P301" s="304"/>
      <c r="Q301" s="337">
        <v>6</v>
      </c>
      <c r="R301" s="338"/>
      <c r="S301" s="339"/>
    </row>
    <row r="302" spans="2:19" ht="12.75">
      <c r="B302" s="5">
        <v>1</v>
      </c>
      <c r="C302" s="347" t="s">
        <v>96</v>
      </c>
      <c r="D302" s="348"/>
      <c r="E302" s="348"/>
      <c r="F302" s="348"/>
      <c r="G302" s="348"/>
      <c r="H302" s="349"/>
      <c r="I302" s="365" t="s">
        <v>119</v>
      </c>
      <c r="J302" s="366"/>
      <c r="K302" s="367"/>
      <c r="L302" s="368"/>
      <c r="M302" s="369"/>
      <c r="N302" s="326"/>
      <c r="O302" s="361"/>
      <c r="P302" s="322"/>
      <c r="Q302" s="326"/>
      <c r="R302" s="327"/>
      <c r="S302" s="328"/>
    </row>
    <row r="303" spans="2:19" ht="12.75">
      <c r="B303" s="5"/>
      <c r="C303" s="347" t="s">
        <v>202</v>
      </c>
      <c r="D303" s="348"/>
      <c r="E303" s="348"/>
      <c r="F303" s="348"/>
      <c r="G303" s="348"/>
      <c r="H303" s="349"/>
      <c r="I303" s="365" t="s">
        <v>119</v>
      </c>
      <c r="J303" s="366"/>
      <c r="K303" s="341">
        <f>Q303/N303</f>
        <v>2004.646418857661</v>
      </c>
      <c r="L303" s="342"/>
      <c r="M303" s="343"/>
      <c r="N303" s="326">
        <v>44.12</v>
      </c>
      <c r="O303" s="361"/>
      <c r="P303" s="322"/>
      <c r="Q303" s="355">
        <v>88445</v>
      </c>
      <c r="R303" s="356"/>
      <c r="S303" s="357"/>
    </row>
    <row r="304" spans="2:19" ht="12.75">
      <c r="B304" s="5"/>
      <c r="C304" s="347" t="s">
        <v>203</v>
      </c>
      <c r="D304" s="348"/>
      <c r="E304" s="348"/>
      <c r="F304" s="348"/>
      <c r="G304" s="348"/>
      <c r="H304" s="349"/>
      <c r="I304" s="365" t="s">
        <v>119</v>
      </c>
      <c r="J304" s="366"/>
      <c r="K304" s="341">
        <v>52</v>
      </c>
      <c r="L304" s="342"/>
      <c r="M304" s="343"/>
      <c r="N304" s="326">
        <v>222.22</v>
      </c>
      <c r="O304" s="361"/>
      <c r="P304" s="322"/>
      <c r="Q304" s="355">
        <f>K304*N304</f>
        <v>11555.44</v>
      </c>
      <c r="R304" s="356"/>
      <c r="S304" s="357"/>
    </row>
    <row r="305" spans="2:19" ht="12.75">
      <c r="B305" s="113"/>
      <c r="C305" s="358" t="s">
        <v>57</v>
      </c>
      <c r="D305" s="359"/>
      <c r="E305" s="359"/>
      <c r="F305" s="359"/>
      <c r="G305" s="359"/>
      <c r="H305" s="359"/>
      <c r="I305" s="359"/>
      <c r="J305" s="359"/>
      <c r="K305" s="359"/>
      <c r="L305" s="359"/>
      <c r="M305" s="359"/>
      <c r="N305" s="359"/>
      <c r="O305" s="359"/>
      <c r="P305" s="360"/>
      <c r="Q305" s="362">
        <f>Q303+Q304</f>
        <v>100000.44</v>
      </c>
      <c r="R305" s="363"/>
      <c r="S305" s="364"/>
    </row>
    <row r="306" spans="2:19" ht="12.75">
      <c r="B306" s="62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2:19" ht="12.75" hidden="1" outlineLevel="1">
      <c r="B307" s="270"/>
      <c r="D307" s="272" t="s">
        <v>235</v>
      </c>
      <c r="F307" s="68"/>
      <c r="G307" s="273">
        <f>Q305+N279+L272+P264+P255+Q246+P237+Q297</f>
        <v>613609.6799999999</v>
      </c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</row>
    <row r="308" spans="2:19" ht="12.75" hidden="1" outlineLevel="1">
      <c r="B308" s="271"/>
      <c r="C308" s="68"/>
      <c r="D308" s="68"/>
      <c r="E308" s="68"/>
      <c r="F308" s="68"/>
      <c r="G308" s="65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</row>
    <row r="309" spans="2:19" ht="12.75" hidden="1" outlineLevel="1">
      <c r="B309" s="270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2:19" ht="12.75" hidden="1" outlineLevel="1">
      <c r="B310" s="62" t="s">
        <v>97</v>
      </c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 t="s">
        <v>60</v>
      </c>
      <c r="N310" s="63"/>
      <c r="O310" s="63"/>
      <c r="P310" s="63"/>
      <c r="Q310" s="63"/>
      <c r="R310" s="63"/>
      <c r="S310" s="63"/>
    </row>
    <row r="311" spans="2:19" ht="12.75" hidden="1" outlineLevel="1">
      <c r="B311" s="62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2:19" ht="12.75" hidden="1" outlineLevel="1">
      <c r="B312" s="62" t="s">
        <v>98</v>
      </c>
      <c r="D312" s="63"/>
      <c r="E312" s="63"/>
      <c r="F312" s="63"/>
      <c r="G312" s="63"/>
      <c r="H312" s="63"/>
      <c r="I312" s="63"/>
      <c r="J312" s="63"/>
      <c r="K312" s="63"/>
      <c r="L312" s="63"/>
      <c r="M312" s="63" t="s">
        <v>140</v>
      </c>
      <c r="N312" s="63"/>
      <c r="O312" s="63"/>
      <c r="P312" s="274" t="s">
        <v>61</v>
      </c>
      <c r="Q312" s="63"/>
      <c r="S312" s="63"/>
    </row>
    <row r="313" ht="12.75" hidden="1" outlineLevel="1"/>
    <row r="314" ht="12.75" hidden="1" outlineLevel="1"/>
    <row r="315" spans="2:19" ht="12.75" hidden="1" outlineLevel="1">
      <c r="B315" s="62"/>
      <c r="M315" s="62" t="s">
        <v>120</v>
      </c>
      <c r="N315" s="62"/>
      <c r="O315" s="62"/>
      <c r="P315" s="62"/>
      <c r="Q315" s="62"/>
      <c r="R315" s="79"/>
      <c r="S315" s="79"/>
    </row>
    <row r="316" spans="2:19" ht="12.75" hidden="1" outlineLevel="1">
      <c r="B316" s="310"/>
      <c r="C316" s="310"/>
      <c r="D316" s="310"/>
      <c r="E316" s="310"/>
      <c r="F316" s="310"/>
      <c r="G316" s="310"/>
      <c r="M316" s="310" t="s">
        <v>197</v>
      </c>
      <c r="N316" s="310"/>
      <c r="O316" s="310"/>
      <c r="P316" s="310"/>
      <c r="Q316" s="310"/>
      <c r="R316" s="310"/>
      <c r="S316" s="310"/>
    </row>
    <row r="317" spans="2:19" ht="12.75" hidden="1" outlineLevel="1">
      <c r="B317" s="310"/>
      <c r="C317" s="310"/>
      <c r="D317" s="310"/>
      <c r="E317" s="310"/>
      <c r="F317" s="310"/>
      <c r="G317" s="310"/>
      <c r="M317" s="310"/>
      <c r="N317" s="310"/>
      <c r="O317" s="310"/>
      <c r="P317" s="310"/>
      <c r="Q317" s="310"/>
      <c r="R317" s="310"/>
      <c r="S317" s="310"/>
    </row>
    <row r="318" spans="2:19" ht="12.75" hidden="1" outlineLevel="1">
      <c r="B318" s="62"/>
      <c r="M318" s="62" t="s">
        <v>198</v>
      </c>
      <c r="N318" s="62"/>
      <c r="O318" s="62"/>
      <c r="P318" s="62"/>
      <c r="Q318" s="62"/>
      <c r="R318" s="79"/>
      <c r="S318" s="79"/>
    </row>
    <row r="319" spans="2:17" ht="12.75" hidden="1" outlineLevel="1">
      <c r="B319" s="62"/>
      <c r="M319" s="62" t="s">
        <v>66</v>
      </c>
      <c r="N319" s="62"/>
      <c r="O319" s="62"/>
      <c r="P319" s="62"/>
      <c r="Q319" s="62"/>
    </row>
    <row r="320" spans="6:13" ht="12.75" hidden="1" outlineLevel="1">
      <c r="F320" s="345" t="s">
        <v>24</v>
      </c>
      <c r="G320" s="345"/>
      <c r="H320" s="345"/>
      <c r="I320" s="345"/>
      <c r="J320" s="345"/>
      <c r="K320" s="345"/>
      <c r="L320" s="345"/>
      <c r="M320" s="345"/>
    </row>
    <row r="321" spans="6:13" ht="12.75" hidden="1" outlineLevel="1">
      <c r="F321" s="345" t="s">
        <v>244</v>
      </c>
      <c r="G321" s="345"/>
      <c r="H321" s="345"/>
      <c r="I321" s="345"/>
      <c r="J321" s="345"/>
      <c r="K321" s="345"/>
      <c r="L321" s="345"/>
      <c r="M321" s="345"/>
    </row>
    <row r="322" spans="6:13" ht="12.75" hidden="1" outlineLevel="1">
      <c r="F322" s="346" t="s">
        <v>196</v>
      </c>
      <c r="G322" s="346"/>
      <c r="H322" s="346"/>
      <c r="I322" s="346"/>
      <c r="J322" s="346"/>
      <c r="K322" s="346"/>
      <c r="L322" s="346"/>
      <c r="M322" s="346"/>
    </row>
    <row r="323" ht="12.75" collapsed="1"/>
    <row r="324" spans="2:19" ht="12.75">
      <c r="B324" s="317" t="s">
        <v>72</v>
      </c>
      <c r="C324" s="317"/>
      <c r="D324" s="317"/>
      <c r="E324" s="317"/>
      <c r="F324" s="317"/>
      <c r="G324" s="317"/>
      <c r="H324" s="317"/>
      <c r="I324" s="317"/>
      <c r="J324" s="317"/>
      <c r="K324" s="317"/>
      <c r="L324" s="317"/>
      <c r="M324" s="317"/>
      <c r="N324" s="317"/>
      <c r="O324" s="317"/>
      <c r="P324" s="317"/>
      <c r="Q324" s="317"/>
      <c r="R324" s="317"/>
      <c r="S324" s="317"/>
    </row>
    <row r="325" spans="2:19" ht="12.75">
      <c r="B325" s="269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63" t="s">
        <v>30</v>
      </c>
      <c r="S325" s="269"/>
    </row>
    <row r="326" spans="2:19" ht="25.5">
      <c r="B326" s="5" t="s">
        <v>25</v>
      </c>
      <c r="C326" s="304" t="s">
        <v>26</v>
      </c>
      <c r="D326" s="304"/>
      <c r="E326" s="304"/>
      <c r="F326" s="304"/>
      <c r="G326" s="304"/>
      <c r="H326" s="304"/>
      <c r="I326" s="304" t="s">
        <v>28</v>
      </c>
      <c r="J326" s="304"/>
      <c r="K326" s="344" t="s">
        <v>62</v>
      </c>
      <c r="L326" s="344"/>
      <c r="M326" s="291" t="s">
        <v>63</v>
      </c>
      <c r="N326" s="304" t="s">
        <v>39</v>
      </c>
      <c r="O326" s="304"/>
      <c r="P326" s="304"/>
      <c r="Q326" s="337" t="s">
        <v>67</v>
      </c>
      <c r="R326" s="338"/>
      <c r="S326" s="339"/>
    </row>
    <row r="327" spans="2:19" ht="12.75">
      <c r="B327" s="5">
        <v>1</v>
      </c>
      <c r="C327" s="304">
        <v>2</v>
      </c>
      <c r="D327" s="304"/>
      <c r="E327" s="304"/>
      <c r="F327" s="304"/>
      <c r="G327" s="304"/>
      <c r="H327" s="304"/>
      <c r="I327" s="304">
        <v>3</v>
      </c>
      <c r="J327" s="304"/>
      <c r="K327" s="304">
        <v>4</v>
      </c>
      <c r="L327" s="304"/>
      <c r="M327" s="5">
        <v>5</v>
      </c>
      <c r="N327" s="304">
        <v>6</v>
      </c>
      <c r="O327" s="304"/>
      <c r="P327" s="304"/>
      <c r="Q327" s="337">
        <v>7</v>
      </c>
      <c r="R327" s="338"/>
      <c r="S327" s="339"/>
    </row>
    <row r="328" spans="2:19" ht="24.75" customHeight="1">
      <c r="B328" s="5">
        <v>1</v>
      </c>
      <c r="C328" s="347" t="s">
        <v>218</v>
      </c>
      <c r="D328" s="348"/>
      <c r="E328" s="348"/>
      <c r="F328" s="348"/>
      <c r="G328" s="348"/>
      <c r="H328" s="349"/>
      <c r="I328" s="329" t="s">
        <v>119</v>
      </c>
      <c r="J328" s="329"/>
      <c r="K328" s="340">
        <f>Q328/N328/M328</f>
        <v>10.514513136632953</v>
      </c>
      <c r="L328" s="340"/>
      <c r="M328" s="299">
        <v>217</v>
      </c>
      <c r="N328" s="340">
        <v>77</v>
      </c>
      <c r="O328" s="340"/>
      <c r="P328" s="340"/>
      <c r="Q328" s="341">
        <v>175687</v>
      </c>
      <c r="R328" s="342"/>
      <c r="S328" s="343"/>
    </row>
    <row r="329" spans="2:19" ht="12.75">
      <c r="B329" s="5"/>
      <c r="C329" s="331" t="s">
        <v>57</v>
      </c>
      <c r="D329" s="332"/>
      <c r="E329" s="332"/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3"/>
      <c r="Q329" s="355">
        <f>Q328</f>
        <v>175687</v>
      </c>
      <c r="R329" s="356"/>
      <c r="S329" s="357"/>
    </row>
    <row r="330" ht="12.75">
      <c r="B330" s="6"/>
    </row>
    <row r="331" spans="2:17" ht="12.75">
      <c r="B331" s="6"/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63" t="s">
        <v>36</v>
      </c>
    </row>
    <row r="332" spans="2:19" ht="38.25">
      <c r="B332" s="280" t="s">
        <v>25</v>
      </c>
      <c r="C332" s="337" t="s">
        <v>26</v>
      </c>
      <c r="D332" s="338"/>
      <c r="E332" s="338"/>
      <c r="F332" s="338"/>
      <c r="G332" s="338"/>
      <c r="H332" s="338"/>
      <c r="I332" s="339"/>
      <c r="J332" s="5" t="s">
        <v>28</v>
      </c>
      <c r="K332" s="337" t="s">
        <v>62</v>
      </c>
      <c r="L332" s="339"/>
      <c r="M332" s="291" t="s">
        <v>107</v>
      </c>
      <c r="N332" s="337" t="s">
        <v>39</v>
      </c>
      <c r="O332" s="338"/>
      <c r="P332" s="339"/>
      <c r="Q332" s="337" t="s">
        <v>67</v>
      </c>
      <c r="R332" s="338"/>
      <c r="S332" s="339"/>
    </row>
    <row r="333" spans="2:19" ht="12.75">
      <c r="B333" s="5">
        <v>1</v>
      </c>
      <c r="C333" s="337">
        <v>2</v>
      </c>
      <c r="D333" s="338"/>
      <c r="E333" s="338"/>
      <c r="F333" s="338"/>
      <c r="G333" s="338"/>
      <c r="H333" s="338"/>
      <c r="I333" s="339"/>
      <c r="J333" s="5">
        <v>3</v>
      </c>
      <c r="K333" s="337">
        <v>4</v>
      </c>
      <c r="L333" s="339"/>
      <c r="M333" s="5">
        <v>5</v>
      </c>
      <c r="N333" s="337">
        <v>6</v>
      </c>
      <c r="O333" s="338"/>
      <c r="P333" s="339"/>
      <c r="Q333" s="337">
        <v>7</v>
      </c>
      <c r="R333" s="338"/>
      <c r="S333" s="339"/>
    </row>
    <row r="334" spans="2:19" ht="29.25" customHeight="1">
      <c r="B334" s="5">
        <v>1</v>
      </c>
      <c r="C334" s="347" t="s">
        <v>226</v>
      </c>
      <c r="D334" s="348"/>
      <c r="E334" s="348"/>
      <c r="F334" s="348"/>
      <c r="G334" s="348"/>
      <c r="H334" s="348"/>
      <c r="I334" s="349"/>
      <c r="J334" s="112" t="s">
        <v>119</v>
      </c>
      <c r="K334" s="350">
        <f>Q334/N334/M334</f>
        <v>9.449997007600695</v>
      </c>
      <c r="L334" s="351"/>
      <c r="M334" s="292">
        <v>217</v>
      </c>
      <c r="N334" s="337">
        <v>38.5</v>
      </c>
      <c r="O334" s="338"/>
      <c r="P334" s="339"/>
      <c r="Q334" s="352">
        <v>78950</v>
      </c>
      <c r="R334" s="353"/>
      <c r="S334" s="354"/>
    </row>
    <row r="335" ht="12.75">
      <c r="B335" s="6"/>
    </row>
    <row r="336" ht="12.75">
      <c r="B336" s="6"/>
    </row>
    <row r="337" spans="2:14" ht="12.75" hidden="1" outlineLevel="1">
      <c r="B337" s="285" t="s">
        <v>236</v>
      </c>
      <c r="C337" s="279"/>
      <c r="D337" s="279"/>
      <c r="H337" s="283"/>
      <c r="I337" s="316">
        <f>Q329+Q334</f>
        <v>254637</v>
      </c>
      <c r="J337" s="316"/>
      <c r="K337" s="316"/>
      <c r="L337" s="283"/>
      <c r="M337" s="283"/>
      <c r="N337" s="283"/>
    </row>
    <row r="338" spans="2:14" ht="12.75" hidden="1" outlineLevel="1">
      <c r="B338" s="282"/>
      <c r="C338" s="283"/>
      <c r="D338" s="283"/>
      <c r="E338" s="283"/>
      <c r="F338" s="283"/>
      <c r="G338" s="283"/>
      <c r="H338" s="283"/>
      <c r="I338" s="284"/>
      <c r="J338" s="284"/>
      <c r="K338" s="283"/>
      <c r="L338" s="283"/>
      <c r="M338" s="283"/>
      <c r="N338" s="283"/>
    </row>
    <row r="339" spans="2:14" ht="12.75" hidden="1" outlineLevel="1">
      <c r="B339" s="282"/>
      <c r="C339" s="286"/>
      <c r="D339" s="286"/>
      <c r="E339" s="286"/>
      <c r="F339" s="286"/>
      <c r="G339" s="286"/>
      <c r="H339" s="286"/>
      <c r="I339" s="284"/>
      <c r="J339" s="284"/>
      <c r="K339" s="283"/>
      <c r="L339" s="283"/>
      <c r="M339" s="283"/>
      <c r="N339" s="283"/>
    </row>
    <row r="340" spans="2:14" ht="12.75" hidden="1" outlineLevel="1">
      <c r="B340" s="287" t="s">
        <v>97</v>
      </c>
      <c r="C340" s="287"/>
      <c r="D340" s="287"/>
      <c r="E340" s="287"/>
      <c r="F340" s="287"/>
      <c r="G340" s="287"/>
      <c r="H340" s="287"/>
      <c r="I340" s="287"/>
      <c r="J340" s="287"/>
      <c r="K340" s="287"/>
      <c r="L340" s="287" t="s">
        <v>60</v>
      </c>
      <c r="M340" s="287"/>
      <c r="N340" s="287"/>
    </row>
    <row r="341" ht="12.75" hidden="1" outlineLevel="1">
      <c r="B341" s="6"/>
    </row>
    <row r="342" spans="2:14" ht="12.75" hidden="1" outlineLevel="1">
      <c r="B342" s="287" t="s">
        <v>98</v>
      </c>
      <c r="I342" s="287"/>
      <c r="J342" s="287"/>
      <c r="K342" s="287"/>
      <c r="L342" s="6" t="s">
        <v>140</v>
      </c>
      <c r="M342" s="287"/>
      <c r="N342" s="287"/>
    </row>
    <row r="343" ht="12.75" hidden="1" outlineLevel="1">
      <c r="B343" s="290" t="s">
        <v>61</v>
      </c>
    </row>
    <row r="344" ht="12.75" hidden="1" outlineLevel="1"/>
    <row r="345" spans="2:19" ht="12.75" hidden="1" outlineLevel="1">
      <c r="B345" s="62"/>
      <c r="M345" s="62" t="s">
        <v>120</v>
      </c>
      <c r="N345" s="62"/>
      <c r="O345" s="62"/>
      <c r="P345" s="62"/>
      <c r="Q345" s="62"/>
      <c r="R345" s="79"/>
      <c r="S345" s="79"/>
    </row>
    <row r="346" spans="2:19" ht="12.75" hidden="1" outlineLevel="1">
      <c r="B346" s="310"/>
      <c r="C346" s="310"/>
      <c r="D346" s="310"/>
      <c r="E346" s="310"/>
      <c r="F346" s="310"/>
      <c r="G346" s="310"/>
      <c r="M346" s="310" t="s">
        <v>197</v>
      </c>
      <c r="N346" s="310"/>
      <c r="O346" s="310"/>
      <c r="P346" s="310"/>
      <c r="Q346" s="310"/>
      <c r="R346" s="310"/>
      <c r="S346" s="310"/>
    </row>
    <row r="347" spans="2:19" ht="12.75" hidden="1" outlineLevel="1">
      <c r="B347" s="310"/>
      <c r="C347" s="310"/>
      <c r="D347" s="310"/>
      <c r="E347" s="310"/>
      <c r="F347" s="310"/>
      <c r="G347" s="310"/>
      <c r="M347" s="310"/>
      <c r="N347" s="310"/>
      <c r="O347" s="310"/>
      <c r="P347" s="310"/>
      <c r="Q347" s="310"/>
      <c r="R347" s="310"/>
      <c r="S347" s="310"/>
    </row>
    <row r="348" spans="2:19" ht="12.75" hidden="1" outlineLevel="1">
      <c r="B348" s="62"/>
      <c r="M348" s="62" t="s">
        <v>198</v>
      </c>
      <c r="N348" s="62"/>
      <c r="O348" s="62"/>
      <c r="P348" s="62"/>
      <c r="Q348" s="62"/>
      <c r="R348" s="79"/>
      <c r="S348" s="79"/>
    </row>
    <row r="349" spans="2:17" ht="12.75" hidden="1" outlineLevel="1">
      <c r="B349" s="62"/>
      <c r="M349" s="62" t="s">
        <v>66</v>
      </c>
      <c r="N349" s="62"/>
      <c r="O349" s="62"/>
      <c r="P349" s="62"/>
      <c r="Q349" s="62"/>
    </row>
    <row r="350" spans="6:13" ht="12.75" hidden="1" outlineLevel="1">
      <c r="F350" s="345" t="s">
        <v>24</v>
      </c>
      <c r="G350" s="345"/>
      <c r="H350" s="345"/>
      <c r="I350" s="345"/>
      <c r="J350" s="345"/>
      <c r="K350" s="345"/>
      <c r="L350" s="345"/>
      <c r="M350" s="345"/>
    </row>
    <row r="351" spans="6:13" ht="12.75" hidden="1" outlineLevel="1">
      <c r="F351" s="345" t="s">
        <v>244</v>
      </c>
      <c r="G351" s="345"/>
      <c r="H351" s="345"/>
      <c r="I351" s="345"/>
      <c r="J351" s="345"/>
      <c r="K351" s="345"/>
      <c r="L351" s="345"/>
      <c r="M351" s="345"/>
    </row>
    <row r="352" spans="6:13" ht="12.75" hidden="1" outlineLevel="1">
      <c r="F352" s="346" t="s">
        <v>196</v>
      </c>
      <c r="G352" s="346"/>
      <c r="H352" s="346"/>
      <c r="I352" s="346"/>
      <c r="J352" s="346"/>
      <c r="K352" s="346"/>
      <c r="L352" s="346"/>
      <c r="M352" s="346"/>
    </row>
    <row r="353" ht="12.75" collapsed="1"/>
    <row r="354" spans="2:19" ht="12.75">
      <c r="B354" s="317" t="s">
        <v>72</v>
      </c>
      <c r="C354" s="317"/>
      <c r="D354" s="317"/>
      <c r="E354" s="317"/>
      <c r="F354" s="317"/>
      <c r="G354" s="317"/>
      <c r="H354" s="317"/>
      <c r="I354" s="317"/>
      <c r="J354" s="317"/>
      <c r="K354" s="317"/>
      <c r="L354" s="317"/>
      <c r="M354" s="317"/>
      <c r="N354" s="317"/>
      <c r="O354" s="317"/>
      <c r="P354" s="317"/>
      <c r="Q354" s="317"/>
      <c r="R354" s="317"/>
      <c r="S354" s="317"/>
    </row>
    <row r="355" spans="2:19" ht="12.75">
      <c r="B355" s="269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63" t="s">
        <v>30</v>
      </c>
      <c r="S355" s="269"/>
    </row>
    <row r="356" spans="2:19" ht="25.5">
      <c r="B356" s="5" t="s">
        <v>25</v>
      </c>
      <c r="C356" s="304" t="s">
        <v>26</v>
      </c>
      <c r="D356" s="304"/>
      <c r="E356" s="304"/>
      <c r="F356" s="304"/>
      <c r="G356" s="304"/>
      <c r="H356" s="304"/>
      <c r="I356" s="304" t="s">
        <v>28</v>
      </c>
      <c r="J356" s="304"/>
      <c r="K356" s="344" t="s">
        <v>62</v>
      </c>
      <c r="L356" s="344"/>
      <c r="M356" s="291" t="s">
        <v>63</v>
      </c>
      <c r="N356" s="304" t="s">
        <v>39</v>
      </c>
      <c r="O356" s="304"/>
      <c r="P356" s="304"/>
      <c r="Q356" s="337" t="s">
        <v>67</v>
      </c>
      <c r="R356" s="338"/>
      <c r="S356" s="339"/>
    </row>
    <row r="357" spans="2:19" ht="12.75">
      <c r="B357" s="5">
        <v>1</v>
      </c>
      <c r="C357" s="304">
        <v>2</v>
      </c>
      <c r="D357" s="304"/>
      <c r="E357" s="304"/>
      <c r="F357" s="304"/>
      <c r="G357" s="304"/>
      <c r="H357" s="304"/>
      <c r="I357" s="304">
        <v>3</v>
      </c>
      <c r="J357" s="304"/>
      <c r="K357" s="304">
        <v>4</v>
      </c>
      <c r="L357" s="304"/>
      <c r="M357" s="5">
        <v>5</v>
      </c>
      <c r="N357" s="304">
        <v>6</v>
      </c>
      <c r="O357" s="304"/>
      <c r="P357" s="304"/>
      <c r="Q357" s="337">
        <v>7</v>
      </c>
      <c r="R357" s="338"/>
      <c r="S357" s="339"/>
    </row>
    <row r="358" spans="2:19" ht="56.25" customHeight="1">
      <c r="B358" s="5">
        <v>1</v>
      </c>
      <c r="C358" s="303" t="s">
        <v>173</v>
      </c>
      <c r="D358" s="303"/>
      <c r="E358" s="303"/>
      <c r="F358" s="303"/>
      <c r="G358" s="303"/>
      <c r="H358" s="303"/>
      <c r="I358" s="329" t="s">
        <v>185</v>
      </c>
      <c r="J358" s="329"/>
      <c r="K358" s="340">
        <v>3</v>
      </c>
      <c r="L358" s="340"/>
      <c r="M358" s="299">
        <v>18</v>
      </c>
      <c r="N358" s="340">
        <v>85</v>
      </c>
      <c r="O358" s="340"/>
      <c r="P358" s="340"/>
      <c r="Q358" s="341">
        <f>K358*M358*N358</f>
        <v>4590</v>
      </c>
      <c r="R358" s="342"/>
      <c r="S358" s="343"/>
    </row>
    <row r="359" spans="2:19" ht="12.75">
      <c r="B359" s="331" t="s">
        <v>57</v>
      </c>
      <c r="C359" s="332"/>
      <c r="D359" s="332"/>
      <c r="E359" s="332"/>
      <c r="F359" s="332"/>
      <c r="G359" s="332"/>
      <c r="H359" s="332"/>
      <c r="I359" s="332"/>
      <c r="J359" s="332"/>
      <c r="K359" s="332"/>
      <c r="L359" s="332"/>
      <c r="M359" s="332"/>
      <c r="N359" s="332"/>
      <c r="O359" s="332"/>
      <c r="P359" s="333"/>
      <c r="Q359" s="334">
        <f>Q358</f>
        <v>4590</v>
      </c>
      <c r="R359" s="335"/>
      <c r="S359" s="336"/>
    </row>
    <row r="360" ht="12.75">
      <c r="B360" s="6"/>
    </row>
    <row r="361" ht="12.75" outlineLevel="1">
      <c r="B361" s="6"/>
    </row>
    <row r="362" spans="2:14" ht="12.75" outlineLevel="1">
      <c r="B362" s="285" t="s">
        <v>236</v>
      </c>
      <c r="C362" s="279"/>
      <c r="D362" s="279"/>
      <c r="H362" s="283"/>
      <c r="I362" s="316">
        <f>P82+P90+L98+Q122+P183+Q208+P237+P264+L272+N279+Q305+Q329+Q334+Q359</f>
        <v>4394694.68</v>
      </c>
      <c r="J362" s="316"/>
      <c r="K362" s="316"/>
      <c r="L362" s="283"/>
      <c r="M362" s="283"/>
      <c r="N362" s="283"/>
    </row>
    <row r="363" spans="2:14" ht="12.75" outlineLevel="1">
      <c r="B363" s="282"/>
      <c r="C363" s="283"/>
      <c r="D363" s="283"/>
      <c r="E363" s="283"/>
      <c r="F363" s="283"/>
      <c r="G363" s="283"/>
      <c r="H363" s="283"/>
      <c r="I363" s="284"/>
      <c r="J363" s="284"/>
      <c r="K363" s="283"/>
      <c r="L363" s="283"/>
      <c r="M363" s="283"/>
      <c r="N363" s="283"/>
    </row>
    <row r="364" spans="2:14" ht="12.75">
      <c r="B364" s="282"/>
      <c r="C364" s="286"/>
      <c r="D364" s="286"/>
      <c r="E364" s="286"/>
      <c r="F364" s="286"/>
      <c r="G364" s="286"/>
      <c r="H364" s="286"/>
      <c r="I364" s="284"/>
      <c r="J364" s="284"/>
      <c r="K364" s="283"/>
      <c r="L364" s="283"/>
      <c r="M364" s="283"/>
      <c r="N364" s="283"/>
    </row>
    <row r="365" spans="2:14" ht="12.75">
      <c r="B365" s="287" t="s">
        <v>97</v>
      </c>
      <c r="C365" s="287"/>
      <c r="D365" s="287"/>
      <c r="E365" s="287"/>
      <c r="F365" s="287"/>
      <c r="G365" s="287"/>
      <c r="H365" s="287"/>
      <c r="I365" s="287"/>
      <c r="J365" s="287"/>
      <c r="K365" s="287"/>
      <c r="L365" s="287" t="s">
        <v>60</v>
      </c>
      <c r="M365" s="287"/>
      <c r="N365" s="287"/>
    </row>
    <row r="366" ht="12.75">
      <c r="B366" s="6"/>
    </row>
    <row r="367" spans="2:14" ht="12.75">
      <c r="B367" s="287" t="s">
        <v>98</v>
      </c>
      <c r="I367" s="287"/>
      <c r="J367" s="287"/>
      <c r="K367" s="287"/>
      <c r="L367" s="6" t="s">
        <v>140</v>
      </c>
      <c r="M367" s="287"/>
      <c r="N367" s="287"/>
    </row>
    <row r="368" spans="2:21" ht="12.75">
      <c r="B368" s="290" t="s">
        <v>61</v>
      </c>
      <c r="U368" s="76">
        <f>G26+G59+I101+I125+I164+I186+I211+G307+I337+I362</f>
        <v>9189718.36</v>
      </c>
    </row>
  </sheetData>
  <sheetProtection/>
  <mergeCells count="553">
    <mergeCell ref="C89:I89"/>
    <mergeCell ref="P89:S89"/>
    <mergeCell ref="M2:S3"/>
    <mergeCell ref="B12:S12"/>
    <mergeCell ref="Q16:S16"/>
    <mergeCell ref="B3:G3"/>
    <mergeCell ref="I16:J16"/>
    <mergeCell ref="K16:M16"/>
    <mergeCell ref="N16:P16"/>
    <mergeCell ref="Q15:S15"/>
    <mergeCell ref="F6:M6"/>
    <mergeCell ref="F7:M7"/>
    <mergeCell ref="F8:M8"/>
    <mergeCell ref="K15:M15"/>
    <mergeCell ref="B17:P17"/>
    <mergeCell ref="Q17:S17"/>
    <mergeCell ref="C14:H14"/>
    <mergeCell ref="I14:J14"/>
    <mergeCell ref="K14:M14"/>
    <mergeCell ref="N14:P14"/>
    <mergeCell ref="Q14:S14"/>
    <mergeCell ref="C15:H15"/>
    <mergeCell ref="I15:J15"/>
    <mergeCell ref="C16:H16"/>
    <mergeCell ref="B19:S19"/>
    <mergeCell ref="C21:H21"/>
    <mergeCell ref="I21:J21"/>
    <mergeCell ref="K21:M21"/>
    <mergeCell ref="N21:P21"/>
    <mergeCell ref="Q21:S21"/>
    <mergeCell ref="N15:P15"/>
    <mergeCell ref="Q22:S22"/>
    <mergeCell ref="C23:H23"/>
    <mergeCell ref="I23:J23"/>
    <mergeCell ref="K23:M23"/>
    <mergeCell ref="N23:P23"/>
    <mergeCell ref="Q23:S23"/>
    <mergeCell ref="C22:H22"/>
    <mergeCell ref="I22:J22"/>
    <mergeCell ref="K22:M22"/>
    <mergeCell ref="N22:P22"/>
    <mergeCell ref="B24:P24"/>
    <mergeCell ref="Q24:S24"/>
    <mergeCell ref="B34:G35"/>
    <mergeCell ref="M34:S35"/>
    <mergeCell ref="C47:I47"/>
    <mergeCell ref="J47:K47"/>
    <mergeCell ref="L47:S47"/>
    <mergeCell ref="G39:N39"/>
    <mergeCell ref="G40:N40"/>
    <mergeCell ref="B44:S44"/>
    <mergeCell ref="C46:I46"/>
    <mergeCell ref="J46:K46"/>
    <mergeCell ref="L46:S46"/>
    <mergeCell ref="G41:N41"/>
    <mergeCell ref="Q53:S53"/>
    <mergeCell ref="C48:I48"/>
    <mergeCell ref="J48:K48"/>
    <mergeCell ref="L48:S48"/>
    <mergeCell ref="N54:P54"/>
    <mergeCell ref="Q55:S55"/>
    <mergeCell ref="C49:I49"/>
    <mergeCell ref="J49:K49"/>
    <mergeCell ref="L49:S49"/>
    <mergeCell ref="B51:S51"/>
    <mergeCell ref="C53:H53"/>
    <mergeCell ref="I53:J53"/>
    <mergeCell ref="K53:M53"/>
    <mergeCell ref="N53:P53"/>
    <mergeCell ref="B56:P56"/>
    <mergeCell ref="Q54:S54"/>
    <mergeCell ref="C55:H55"/>
    <mergeCell ref="I55:J55"/>
    <mergeCell ref="K55:M55"/>
    <mergeCell ref="N55:P55"/>
    <mergeCell ref="Q56:S56"/>
    <mergeCell ref="C54:H54"/>
    <mergeCell ref="I54:J54"/>
    <mergeCell ref="K54:M54"/>
    <mergeCell ref="G59:H59"/>
    <mergeCell ref="B67:G68"/>
    <mergeCell ref="M67:S68"/>
    <mergeCell ref="F73:P73"/>
    <mergeCell ref="G74:N74"/>
    <mergeCell ref="G72:N72"/>
    <mergeCell ref="B77:S77"/>
    <mergeCell ref="C78:I78"/>
    <mergeCell ref="J78:O78"/>
    <mergeCell ref="P78:S78"/>
    <mergeCell ref="C86:I86"/>
    <mergeCell ref="J86:O86"/>
    <mergeCell ref="P86:S86"/>
    <mergeCell ref="C79:I79"/>
    <mergeCell ref="J79:O79"/>
    <mergeCell ref="P79:S79"/>
    <mergeCell ref="C80:I80"/>
    <mergeCell ref="J80:O80"/>
    <mergeCell ref="P80:S80"/>
    <mergeCell ref="C82:I82"/>
    <mergeCell ref="J82:O82"/>
    <mergeCell ref="P82:S82"/>
    <mergeCell ref="C81:I81"/>
    <mergeCell ref="P81:S81"/>
    <mergeCell ref="B84:S84"/>
    <mergeCell ref="C95:I95"/>
    <mergeCell ref="J95:K95"/>
    <mergeCell ref="L95:S95"/>
    <mergeCell ref="C87:I87"/>
    <mergeCell ref="J87:O87"/>
    <mergeCell ref="P87:S87"/>
    <mergeCell ref="C88:I88"/>
    <mergeCell ref="J88:O88"/>
    <mergeCell ref="P88:S88"/>
    <mergeCell ref="C90:I90"/>
    <mergeCell ref="J90:O90"/>
    <mergeCell ref="P90:S90"/>
    <mergeCell ref="B93:S93"/>
    <mergeCell ref="F114:M114"/>
    <mergeCell ref="C96:I96"/>
    <mergeCell ref="J96:K96"/>
    <mergeCell ref="L96:S96"/>
    <mergeCell ref="C97:I97"/>
    <mergeCell ref="J97:K97"/>
    <mergeCell ref="L97:S97"/>
    <mergeCell ref="C98:K98"/>
    <mergeCell ref="L98:S98"/>
    <mergeCell ref="I101:K101"/>
    <mergeCell ref="B110:G111"/>
    <mergeCell ref="M110:S111"/>
    <mergeCell ref="C120:I120"/>
    <mergeCell ref="K120:L120"/>
    <mergeCell ref="N120:P120"/>
    <mergeCell ref="Q120:S120"/>
    <mergeCell ref="F115:M115"/>
    <mergeCell ref="F116:M116"/>
    <mergeCell ref="B118:S118"/>
    <mergeCell ref="G141:N141"/>
    <mergeCell ref="B143:S143"/>
    <mergeCell ref="C121:I121"/>
    <mergeCell ref="K121:L121"/>
    <mergeCell ref="N121:P121"/>
    <mergeCell ref="Q121:S121"/>
    <mergeCell ref="C122:I122"/>
    <mergeCell ref="K122:L122"/>
    <mergeCell ref="N122:P122"/>
    <mergeCell ref="Q122:S122"/>
    <mergeCell ref="I125:K125"/>
    <mergeCell ref="B134:G135"/>
    <mergeCell ref="M134:S135"/>
    <mergeCell ref="G139:N139"/>
    <mergeCell ref="B150:S150"/>
    <mergeCell ref="C145:I145"/>
    <mergeCell ref="J145:K145"/>
    <mergeCell ref="L145:S145"/>
    <mergeCell ref="C146:I146"/>
    <mergeCell ref="J146:K146"/>
    <mergeCell ref="L146:S146"/>
    <mergeCell ref="C147:I147"/>
    <mergeCell ref="J147:K147"/>
    <mergeCell ref="L147:S147"/>
    <mergeCell ref="C148:K148"/>
    <mergeCell ref="L148:S148"/>
    <mergeCell ref="C152:I152"/>
    <mergeCell ref="J152:K152"/>
    <mergeCell ref="L152:S152"/>
    <mergeCell ref="C153:I153"/>
    <mergeCell ref="J153:K153"/>
    <mergeCell ref="L153:S153"/>
    <mergeCell ref="J154:K154"/>
    <mergeCell ref="L154:S154"/>
    <mergeCell ref="C155:K155"/>
    <mergeCell ref="L155:S155"/>
    <mergeCell ref="C159:I159"/>
    <mergeCell ref="J159:K159"/>
    <mergeCell ref="L159:S159"/>
    <mergeCell ref="B157:S157"/>
    <mergeCell ref="C154:I154"/>
    <mergeCell ref="C160:I160"/>
    <mergeCell ref="J160:K160"/>
    <mergeCell ref="L160:S160"/>
    <mergeCell ref="C162:K162"/>
    <mergeCell ref="L162:S162"/>
    <mergeCell ref="F172:L172"/>
    <mergeCell ref="C161:I161"/>
    <mergeCell ref="J161:K161"/>
    <mergeCell ref="L161:S161"/>
    <mergeCell ref="F174:L174"/>
    <mergeCell ref="I164:K164"/>
    <mergeCell ref="K179:L179"/>
    <mergeCell ref="M179:O179"/>
    <mergeCell ref="B176:R176"/>
    <mergeCell ref="C178:H178"/>
    <mergeCell ref="I178:J178"/>
    <mergeCell ref="K178:L178"/>
    <mergeCell ref="M178:O178"/>
    <mergeCell ref="P178:R178"/>
    <mergeCell ref="M181:O181"/>
    <mergeCell ref="P182:R182"/>
    <mergeCell ref="P179:R179"/>
    <mergeCell ref="C180:H180"/>
    <mergeCell ref="I180:J180"/>
    <mergeCell ref="K180:L180"/>
    <mergeCell ref="M180:O180"/>
    <mergeCell ref="P180:R180"/>
    <mergeCell ref="C179:H179"/>
    <mergeCell ref="I179:J179"/>
    <mergeCell ref="B183:O183"/>
    <mergeCell ref="P181:R181"/>
    <mergeCell ref="C182:H182"/>
    <mergeCell ref="I182:J182"/>
    <mergeCell ref="K182:L182"/>
    <mergeCell ref="M182:O182"/>
    <mergeCell ref="P183:R183"/>
    <mergeCell ref="C181:H181"/>
    <mergeCell ref="I181:J181"/>
    <mergeCell ref="K181:L181"/>
    <mergeCell ref="I186:K186"/>
    <mergeCell ref="B195:G196"/>
    <mergeCell ref="M195:S196"/>
    <mergeCell ref="F200:M200"/>
    <mergeCell ref="F201:M201"/>
    <mergeCell ref="F199:M199"/>
    <mergeCell ref="B203:S203"/>
    <mergeCell ref="C205:H205"/>
    <mergeCell ref="I205:J205"/>
    <mergeCell ref="K205:L205"/>
    <mergeCell ref="N205:P205"/>
    <mergeCell ref="Q205:S205"/>
    <mergeCell ref="Q207:S207"/>
    <mergeCell ref="B208:P208"/>
    <mergeCell ref="Q208:S208"/>
    <mergeCell ref="Q206:S206"/>
    <mergeCell ref="C206:H206"/>
    <mergeCell ref="I206:J206"/>
    <mergeCell ref="K206:L206"/>
    <mergeCell ref="N206:P206"/>
    <mergeCell ref="F226:M226"/>
    <mergeCell ref="F227:M227"/>
    <mergeCell ref="C207:H207"/>
    <mergeCell ref="I207:J207"/>
    <mergeCell ref="K207:L207"/>
    <mergeCell ref="I211:K211"/>
    <mergeCell ref="B221:G222"/>
    <mergeCell ref="M221:S222"/>
    <mergeCell ref="F225:M225"/>
    <mergeCell ref="N207:P207"/>
    <mergeCell ref="J233:L233"/>
    <mergeCell ref="M233:O233"/>
    <mergeCell ref="P233:S233"/>
    <mergeCell ref="B229:S229"/>
    <mergeCell ref="C231:G231"/>
    <mergeCell ref="H231:I231"/>
    <mergeCell ref="J231:L231"/>
    <mergeCell ref="M231:O231"/>
    <mergeCell ref="P231:S231"/>
    <mergeCell ref="J235:L235"/>
    <mergeCell ref="M235:O235"/>
    <mergeCell ref="P235:S235"/>
    <mergeCell ref="C232:G232"/>
    <mergeCell ref="H232:I232"/>
    <mergeCell ref="J232:L232"/>
    <mergeCell ref="M232:O232"/>
    <mergeCell ref="P232:S232"/>
    <mergeCell ref="C233:G233"/>
    <mergeCell ref="H233:I233"/>
    <mergeCell ref="P236:S236"/>
    <mergeCell ref="C237:O237"/>
    <mergeCell ref="P237:S237"/>
    <mergeCell ref="C234:G234"/>
    <mergeCell ref="H234:I234"/>
    <mergeCell ref="J234:L234"/>
    <mergeCell ref="M234:O234"/>
    <mergeCell ref="P234:S234"/>
    <mergeCell ref="C235:G235"/>
    <mergeCell ref="H235:I235"/>
    <mergeCell ref="C236:G236"/>
    <mergeCell ref="H236:I236"/>
    <mergeCell ref="J236:L236"/>
    <mergeCell ref="M236:O236"/>
    <mergeCell ref="B239:S239"/>
    <mergeCell ref="C241:G241"/>
    <mergeCell ref="H241:I241"/>
    <mergeCell ref="J241:K241"/>
    <mergeCell ref="L241:N241"/>
    <mergeCell ref="O241:P241"/>
    <mergeCell ref="Q241:S241"/>
    <mergeCell ref="O242:P242"/>
    <mergeCell ref="Q242:S242"/>
    <mergeCell ref="C243:G243"/>
    <mergeCell ref="H243:I243"/>
    <mergeCell ref="C242:G242"/>
    <mergeCell ref="H242:I242"/>
    <mergeCell ref="J242:K242"/>
    <mergeCell ref="L242:N242"/>
    <mergeCell ref="J243:K243"/>
    <mergeCell ref="L243:N243"/>
    <mergeCell ref="O245:P245"/>
    <mergeCell ref="Q245:S245"/>
    <mergeCell ref="O244:P244"/>
    <mergeCell ref="Q244:S244"/>
    <mergeCell ref="O243:P243"/>
    <mergeCell ref="Q243:S243"/>
    <mergeCell ref="C244:G244"/>
    <mergeCell ref="H244:I244"/>
    <mergeCell ref="J244:K244"/>
    <mergeCell ref="L244:N244"/>
    <mergeCell ref="C245:G245"/>
    <mergeCell ref="H245:I245"/>
    <mergeCell ref="J245:K245"/>
    <mergeCell ref="L245:N245"/>
    <mergeCell ref="C246:P246"/>
    <mergeCell ref="Q246:S246"/>
    <mergeCell ref="B248:S248"/>
    <mergeCell ref="C250:G250"/>
    <mergeCell ref="H250:I250"/>
    <mergeCell ref="J250:L250"/>
    <mergeCell ref="M250:O250"/>
    <mergeCell ref="P250:S250"/>
    <mergeCell ref="P251:S251"/>
    <mergeCell ref="C252:G252"/>
    <mergeCell ref="H252:I252"/>
    <mergeCell ref="J252:L252"/>
    <mergeCell ref="M252:O252"/>
    <mergeCell ref="P252:S252"/>
    <mergeCell ref="C251:G251"/>
    <mergeCell ref="H251:I251"/>
    <mergeCell ref="J251:L251"/>
    <mergeCell ref="M251:O251"/>
    <mergeCell ref="P253:S253"/>
    <mergeCell ref="C254:G254"/>
    <mergeCell ref="H254:I254"/>
    <mergeCell ref="J254:L254"/>
    <mergeCell ref="M254:O254"/>
    <mergeCell ref="P254:S254"/>
    <mergeCell ref="C253:G253"/>
    <mergeCell ref="H253:I253"/>
    <mergeCell ref="J253:L253"/>
    <mergeCell ref="M253:O253"/>
    <mergeCell ref="P255:S255"/>
    <mergeCell ref="B257:S257"/>
    <mergeCell ref="C259:G259"/>
    <mergeCell ref="H259:I259"/>
    <mergeCell ref="J259:L259"/>
    <mergeCell ref="M259:O259"/>
    <mergeCell ref="P259:S259"/>
    <mergeCell ref="M260:O260"/>
    <mergeCell ref="C261:G261"/>
    <mergeCell ref="H261:I261"/>
    <mergeCell ref="J261:L261"/>
    <mergeCell ref="M261:O261"/>
    <mergeCell ref="C255:O255"/>
    <mergeCell ref="P260:S260"/>
    <mergeCell ref="P261:S261"/>
    <mergeCell ref="C269:I269"/>
    <mergeCell ref="J269:K269"/>
    <mergeCell ref="L269:S269"/>
    <mergeCell ref="P262:S262"/>
    <mergeCell ref="C263:G263"/>
    <mergeCell ref="C260:G260"/>
    <mergeCell ref="H260:I260"/>
    <mergeCell ref="J260:L260"/>
    <mergeCell ref="H263:I263"/>
    <mergeCell ref="J263:L263"/>
    <mergeCell ref="M263:O263"/>
    <mergeCell ref="P263:S263"/>
    <mergeCell ref="C262:G262"/>
    <mergeCell ref="C264:O264"/>
    <mergeCell ref="P264:S264"/>
    <mergeCell ref="H262:I262"/>
    <mergeCell ref="J262:L262"/>
    <mergeCell ref="M262:O262"/>
    <mergeCell ref="B266:S266"/>
    <mergeCell ref="C268:I268"/>
    <mergeCell ref="J268:K268"/>
    <mergeCell ref="L268:S268"/>
    <mergeCell ref="C270:I270"/>
    <mergeCell ref="J270:K270"/>
    <mergeCell ref="L270:S270"/>
    <mergeCell ref="J271:K271"/>
    <mergeCell ref="L271:S271"/>
    <mergeCell ref="C271:I271"/>
    <mergeCell ref="C272:K272"/>
    <mergeCell ref="L272:S272"/>
    <mergeCell ref="C276:J276"/>
    <mergeCell ref="K276:M276"/>
    <mergeCell ref="N276:S276"/>
    <mergeCell ref="C275:J275"/>
    <mergeCell ref="K275:M275"/>
    <mergeCell ref="N275:S275"/>
    <mergeCell ref="C277:J277"/>
    <mergeCell ref="K277:M277"/>
    <mergeCell ref="N277:S277"/>
    <mergeCell ref="C278:J278"/>
    <mergeCell ref="K278:M278"/>
    <mergeCell ref="N278:S278"/>
    <mergeCell ref="C279:J279"/>
    <mergeCell ref="K279:M279"/>
    <mergeCell ref="N279:S279"/>
    <mergeCell ref="B282:S282"/>
    <mergeCell ref="C284:H284"/>
    <mergeCell ref="I284:J284"/>
    <mergeCell ref="K284:M284"/>
    <mergeCell ref="N284:P284"/>
    <mergeCell ref="Q284:S284"/>
    <mergeCell ref="Q285:S285"/>
    <mergeCell ref="C286:H286"/>
    <mergeCell ref="I286:J286"/>
    <mergeCell ref="K286:M286"/>
    <mergeCell ref="N286:P286"/>
    <mergeCell ref="Q286:S286"/>
    <mergeCell ref="C285:H285"/>
    <mergeCell ref="I285:J285"/>
    <mergeCell ref="K285:M285"/>
    <mergeCell ref="N285:P285"/>
    <mergeCell ref="Q287:S287"/>
    <mergeCell ref="C288:H288"/>
    <mergeCell ref="I288:J288"/>
    <mergeCell ref="K288:M288"/>
    <mergeCell ref="N288:P288"/>
    <mergeCell ref="Q288:S288"/>
    <mergeCell ref="C287:H287"/>
    <mergeCell ref="I287:J287"/>
    <mergeCell ref="K287:M287"/>
    <mergeCell ref="N287:P287"/>
    <mergeCell ref="Q289:S289"/>
    <mergeCell ref="C290:H290"/>
    <mergeCell ref="I290:J290"/>
    <mergeCell ref="K290:M290"/>
    <mergeCell ref="N290:P290"/>
    <mergeCell ref="Q290:S290"/>
    <mergeCell ref="C289:H289"/>
    <mergeCell ref="I289:J289"/>
    <mergeCell ref="K289:M289"/>
    <mergeCell ref="N289:P289"/>
    <mergeCell ref="Q291:S291"/>
    <mergeCell ref="C292:H292"/>
    <mergeCell ref="I292:J292"/>
    <mergeCell ref="K292:M292"/>
    <mergeCell ref="N292:P292"/>
    <mergeCell ref="Q292:S292"/>
    <mergeCell ref="C291:H291"/>
    <mergeCell ref="I291:J291"/>
    <mergeCell ref="K291:M291"/>
    <mergeCell ref="N291:P291"/>
    <mergeCell ref="Q293:S293"/>
    <mergeCell ref="C294:H294"/>
    <mergeCell ref="I294:J294"/>
    <mergeCell ref="K294:M294"/>
    <mergeCell ref="N294:P294"/>
    <mergeCell ref="Q294:S294"/>
    <mergeCell ref="C293:H293"/>
    <mergeCell ref="I293:J293"/>
    <mergeCell ref="K293:M293"/>
    <mergeCell ref="N293:P293"/>
    <mergeCell ref="Q295:S295"/>
    <mergeCell ref="C296:H296"/>
    <mergeCell ref="I296:J296"/>
    <mergeCell ref="K296:M296"/>
    <mergeCell ref="N296:P296"/>
    <mergeCell ref="Q296:S296"/>
    <mergeCell ref="C295:H295"/>
    <mergeCell ref="I295:J295"/>
    <mergeCell ref="K295:M295"/>
    <mergeCell ref="N295:P295"/>
    <mergeCell ref="C297:P297"/>
    <mergeCell ref="Q297:S297"/>
    <mergeCell ref="C300:H300"/>
    <mergeCell ref="I300:J300"/>
    <mergeCell ref="K300:M300"/>
    <mergeCell ref="N300:P300"/>
    <mergeCell ref="Q300:S300"/>
    <mergeCell ref="Q301:S301"/>
    <mergeCell ref="C302:H302"/>
    <mergeCell ref="I302:J302"/>
    <mergeCell ref="K302:M302"/>
    <mergeCell ref="N302:P302"/>
    <mergeCell ref="Q302:S302"/>
    <mergeCell ref="C301:H301"/>
    <mergeCell ref="I301:J301"/>
    <mergeCell ref="K301:M301"/>
    <mergeCell ref="N301:P301"/>
    <mergeCell ref="I304:J304"/>
    <mergeCell ref="K304:M304"/>
    <mergeCell ref="N304:P304"/>
    <mergeCell ref="Q304:S304"/>
    <mergeCell ref="C303:H303"/>
    <mergeCell ref="I303:J303"/>
    <mergeCell ref="K303:M303"/>
    <mergeCell ref="C305:P305"/>
    <mergeCell ref="N303:P303"/>
    <mergeCell ref="Q305:S305"/>
    <mergeCell ref="B316:G317"/>
    <mergeCell ref="M316:S317"/>
    <mergeCell ref="F322:M322"/>
    <mergeCell ref="F320:M320"/>
    <mergeCell ref="F321:M321"/>
    <mergeCell ref="Q303:S303"/>
    <mergeCell ref="C304:H304"/>
    <mergeCell ref="B324:S324"/>
    <mergeCell ref="C326:H326"/>
    <mergeCell ref="I326:J326"/>
    <mergeCell ref="K326:L326"/>
    <mergeCell ref="N326:P326"/>
    <mergeCell ref="Q326:S326"/>
    <mergeCell ref="Q327:S327"/>
    <mergeCell ref="C328:H328"/>
    <mergeCell ref="I328:J328"/>
    <mergeCell ref="K328:L328"/>
    <mergeCell ref="N328:P328"/>
    <mergeCell ref="Q328:S328"/>
    <mergeCell ref="C327:H327"/>
    <mergeCell ref="I327:J327"/>
    <mergeCell ref="K327:L327"/>
    <mergeCell ref="N327:P327"/>
    <mergeCell ref="C334:I334"/>
    <mergeCell ref="K334:L334"/>
    <mergeCell ref="N334:P334"/>
    <mergeCell ref="Q334:S334"/>
    <mergeCell ref="C329:P329"/>
    <mergeCell ref="Q329:S329"/>
    <mergeCell ref="C332:I332"/>
    <mergeCell ref="K332:L332"/>
    <mergeCell ref="N332:P332"/>
    <mergeCell ref="Q332:S332"/>
    <mergeCell ref="F351:M351"/>
    <mergeCell ref="F352:M352"/>
    <mergeCell ref="C333:I333"/>
    <mergeCell ref="K333:L333"/>
    <mergeCell ref="I337:K337"/>
    <mergeCell ref="B346:G347"/>
    <mergeCell ref="M346:S347"/>
    <mergeCell ref="F350:M350"/>
    <mergeCell ref="N333:P333"/>
    <mergeCell ref="Q333:S333"/>
    <mergeCell ref="I357:J357"/>
    <mergeCell ref="K357:L357"/>
    <mergeCell ref="N357:P357"/>
    <mergeCell ref="B354:S354"/>
    <mergeCell ref="C356:H356"/>
    <mergeCell ref="I356:J356"/>
    <mergeCell ref="K356:L356"/>
    <mergeCell ref="N356:P356"/>
    <mergeCell ref="Q356:S356"/>
    <mergeCell ref="B359:P359"/>
    <mergeCell ref="Q359:S359"/>
    <mergeCell ref="I362:K362"/>
    <mergeCell ref="Q357:S357"/>
    <mergeCell ref="C358:H358"/>
    <mergeCell ref="I358:J358"/>
    <mergeCell ref="K358:L358"/>
    <mergeCell ref="N358:P358"/>
    <mergeCell ref="Q358:S358"/>
    <mergeCell ref="C357:H357"/>
  </mergeCells>
  <printOptions/>
  <pageMargins left="0.5905511811023623" right="0" top="0.3937007874015748" bottom="0" header="0" footer="0"/>
  <pageSetup fitToHeight="3" horizontalDpi="600" verticalDpi="600" orientation="portrait" paperSize="9" scale="96" r:id="rId1"/>
  <rowBreaks count="2" manualBreakCount="2">
    <brk id="184" max="18" man="1"/>
    <brk id="28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U37"/>
  <sheetViews>
    <sheetView showGridLines="0" view="pageBreakPreview" zoomScale="60" zoomScalePageLayoutView="0" workbookViewId="0" topLeftCell="B1">
      <selection activeCell="I23" sqref="I23:J23"/>
    </sheetView>
  </sheetViews>
  <sheetFormatPr defaultColWidth="9.00390625" defaultRowHeight="12.75"/>
  <cols>
    <col min="1" max="1" width="3.25390625" style="0" hidden="1" customWidth="1"/>
    <col min="2" max="2" width="4.75390625" style="51" customWidth="1"/>
    <col min="3" max="6" width="4.75390625" style="11" customWidth="1"/>
    <col min="7" max="7" width="11.125" style="11" customWidth="1"/>
    <col min="8" max="8" width="4.75390625" style="11" customWidth="1"/>
    <col min="9" max="9" width="3.375" style="11" customWidth="1"/>
    <col min="10" max="10" width="5.375" style="11" customWidth="1"/>
    <col min="11" max="11" width="4.75390625" style="11" customWidth="1"/>
    <col min="12" max="12" width="4.625" style="11" customWidth="1"/>
    <col min="13" max="13" width="6.125" style="11" customWidth="1"/>
    <col min="14" max="18" width="4.75390625" style="11" customWidth="1"/>
    <col min="19" max="19" width="9.625" style="11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4"/>
      <c r="M1" s="13" t="s">
        <v>120</v>
      </c>
      <c r="N1" s="13"/>
      <c r="O1" s="13"/>
      <c r="P1" s="13"/>
      <c r="Q1" s="13"/>
      <c r="R1" s="14"/>
      <c r="S1" s="14"/>
      <c r="U1" s="1"/>
    </row>
    <row r="2" spans="2:21" ht="12.75" customHeight="1">
      <c r="B2" s="4"/>
      <c r="M2" s="467" t="s">
        <v>197</v>
      </c>
      <c r="N2" s="467"/>
      <c r="O2" s="467"/>
      <c r="P2" s="467"/>
      <c r="Q2" s="467"/>
      <c r="R2" s="467"/>
      <c r="S2" s="467"/>
      <c r="U2" s="1"/>
    </row>
    <row r="3" spans="2:19" ht="12.75" customHeight="1">
      <c r="B3" s="465"/>
      <c r="C3" s="465"/>
      <c r="D3" s="465"/>
      <c r="E3" s="465"/>
      <c r="F3" s="465"/>
      <c r="G3" s="465"/>
      <c r="M3" s="467"/>
      <c r="N3" s="467"/>
      <c r="O3" s="467"/>
      <c r="P3" s="467"/>
      <c r="Q3" s="467"/>
      <c r="R3" s="467"/>
      <c r="S3" s="467"/>
    </row>
    <row r="4" spans="2:19" ht="12.75">
      <c r="B4" s="4"/>
      <c r="M4" s="62" t="s">
        <v>198</v>
      </c>
      <c r="N4" s="62"/>
      <c r="O4" s="62"/>
      <c r="P4" s="62"/>
      <c r="Q4" s="62"/>
      <c r="R4" s="79"/>
      <c r="S4" s="79"/>
    </row>
    <row r="5" spans="2:19" ht="12.75" customHeight="1">
      <c r="B5" s="4"/>
      <c r="M5" s="62" t="s">
        <v>66</v>
      </c>
      <c r="N5" s="62"/>
      <c r="O5" s="62"/>
      <c r="P5" s="62"/>
      <c r="Q5" s="62"/>
      <c r="R5" s="6"/>
      <c r="S5" s="6"/>
    </row>
    <row r="6" spans="6:13" ht="12.75">
      <c r="F6" s="466" t="s">
        <v>24</v>
      </c>
      <c r="G6" s="466"/>
      <c r="H6" s="466"/>
      <c r="I6" s="466"/>
      <c r="J6" s="466"/>
      <c r="K6" s="466"/>
      <c r="L6" s="466"/>
      <c r="M6" s="466"/>
    </row>
    <row r="7" spans="6:13" ht="12.75">
      <c r="F7" s="466" t="s">
        <v>247</v>
      </c>
      <c r="G7" s="466"/>
      <c r="H7" s="466"/>
      <c r="I7" s="466"/>
      <c r="J7" s="466"/>
      <c r="K7" s="466"/>
      <c r="L7" s="466"/>
      <c r="M7" s="466"/>
    </row>
    <row r="8" spans="6:13" ht="13.5" customHeight="1">
      <c r="F8" s="468" t="s">
        <v>196</v>
      </c>
      <c r="G8" s="468"/>
      <c r="H8" s="468"/>
      <c r="I8" s="468"/>
      <c r="J8" s="468"/>
      <c r="K8" s="468"/>
      <c r="L8" s="468"/>
      <c r="M8" s="468"/>
    </row>
    <row r="9" ht="19.5" customHeight="1"/>
    <row r="10" spans="2:19" ht="5.25" customHeigh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2"/>
      <c r="R10" s="24"/>
      <c r="S10" s="24"/>
    </row>
    <row r="11" spans="2:19" ht="9.75" customHeight="1">
      <c r="B11" s="52"/>
      <c r="C11" s="47"/>
      <c r="D11" s="47"/>
      <c r="E11" s="47"/>
      <c r="F11" s="47"/>
      <c r="G11" s="47"/>
      <c r="H11" s="47"/>
      <c r="I11" s="47"/>
      <c r="J11" s="47"/>
      <c r="K11" s="47"/>
      <c r="L11" s="24"/>
      <c r="M11" s="24"/>
      <c r="N11" s="24"/>
      <c r="O11" s="24"/>
      <c r="P11" s="24"/>
      <c r="Q11" s="24"/>
      <c r="R11" s="24"/>
      <c r="S11" s="24"/>
    </row>
    <row r="12" spans="2:19" ht="15.75" customHeight="1">
      <c r="B12" s="464" t="s">
        <v>74</v>
      </c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</row>
    <row r="13" spans="2:19" ht="15.75" customHeight="1">
      <c r="B13" s="5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2:19" ht="35.25" customHeight="1">
      <c r="B14" s="37" t="s">
        <v>25</v>
      </c>
      <c r="C14" s="452" t="s">
        <v>26</v>
      </c>
      <c r="D14" s="452"/>
      <c r="E14" s="452"/>
      <c r="F14" s="452"/>
      <c r="G14" s="452"/>
      <c r="H14" s="452"/>
      <c r="I14" s="452" t="s">
        <v>28</v>
      </c>
      <c r="J14" s="452"/>
      <c r="K14" s="424" t="s">
        <v>171</v>
      </c>
      <c r="L14" s="425"/>
      <c r="M14" s="426"/>
      <c r="N14" s="452" t="s">
        <v>172</v>
      </c>
      <c r="O14" s="452"/>
      <c r="P14" s="452"/>
      <c r="Q14" s="452" t="s">
        <v>37</v>
      </c>
      <c r="R14" s="452"/>
      <c r="S14" s="452"/>
    </row>
    <row r="15" spans="2:19" ht="13.5" customHeight="1">
      <c r="B15" s="37">
        <v>1</v>
      </c>
      <c r="C15" s="452">
        <v>2</v>
      </c>
      <c r="D15" s="452"/>
      <c r="E15" s="452"/>
      <c r="F15" s="452"/>
      <c r="G15" s="452"/>
      <c r="H15" s="452"/>
      <c r="I15" s="452">
        <v>3</v>
      </c>
      <c r="J15" s="452"/>
      <c r="K15" s="424">
        <v>4</v>
      </c>
      <c r="L15" s="425"/>
      <c r="M15" s="426"/>
      <c r="N15" s="452">
        <v>5</v>
      </c>
      <c r="O15" s="452"/>
      <c r="P15" s="452"/>
      <c r="Q15" s="452">
        <v>6</v>
      </c>
      <c r="R15" s="452"/>
      <c r="S15" s="452"/>
    </row>
    <row r="16" spans="2:19" ht="18" customHeight="1">
      <c r="B16" s="37">
        <v>1</v>
      </c>
      <c r="C16" s="427" t="s">
        <v>191</v>
      </c>
      <c r="D16" s="428"/>
      <c r="E16" s="428"/>
      <c r="F16" s="428"/>
      <c r="G16" s="428"/>
      <c r="H16" s="429"/>
      <c r="I16" s="453" t="s">
        <v>31</v>
      </c>
      <c r="J16" s="454"/>
      <c r="K16" s="461">
        <f>Q16/N16</f>
        <v>11000</v>
      </c>
      <c r="L16" s="462"/>
      <c r="M16" s="463"/>
      <c r="N16" s="461">
        <v>1</v>
      </c>
      <c r="O16" s="462"/>
      <c r="P16" s="463"/>
      <c r="Q16" s="461">
        <v>11000</v>
      </c>
      <c r="R16" s="462"/>
      <c r="S16" s="463"/>
    </row>
    <row r="17" spans="2:19" ht="13.5" customHeight="1">
      <c r="B17" s="449" t="s">
        <v>57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1"/>
      <c r="Q17" s="362">
        <f>Q16</f>
        <v>11000</v>
      </c>
      <c r="R17" s="363"/>
      <c r="S17" s="364"/>
    </row>
    <row r="18" spans="2:19" ht="12.7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65"/>
      <c r="R18" s="65"/>
      <c r="S18" s="65"/>
    </row>
    <row r="19" spans="2:19" ht="12.75">
      <c r="B19" s="464" t="s">
        <v>72</v>
      </c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</row>
    <row r="20" spans="2:19" ht="12.75">
      <c r="B20" s="5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2:19" ht="25.5">
      <c r="B21" s="37" t="s">
        <v>25</v>
      </c>
      <c r="C21" s="452" t="s">
        <v>26</v>
      </c>
      <c r="D21" s="452"/>
      <c r="E21" s="452"/>
      <c r="F21" s="452"/>
      <c r="G21" s="452"/>
      <c r="H21" s="452"/>
      <c r="I21" s="452" t="s">
        <v>28</v>
      </c>
      <c r="J21" s="452"/>
      <c r="K21" s="424" t="s">
        <v>171</v>
      </c>
      <c r="L21" s="425"/>
      <c r="M21" s="426"/>
      <c r="N21" s="452" t="s">
        <v>172</v>
      </c>
      <c r="O21" s="452"/>
      <c r="P21" s="452"/>
      <c r="Q21" s="452" t="s">
        <v>37</v>
      </c>
      <c r="R21" s="452"/>
      <c r="S21" s="452"/>
    </row>
    <row r="22" spans="2:19" ht="12.75">
      <c r="B22" s="37">
        <v>1</v>
      </c>
      <c r="C22" s="452">
        <v>2</v>
      </c>
      <c r="D22" s="452"/>
      <c r="E22" s="452"/>
      <c r="F22" s="452"/>
      <c r="G22" s="452"/>
      <c r="H22" s="452"/>
      <c r="I22" s="452">
        <v>3</v>
      </c>
      <c r="J22" s="452"/>
      <c r="K22" s="424">
        <v>4</v>
      </c>
      <c r="L22" s="425"/>
      <c r="M22" s="426"/>
      <c r="N22" s="452">
        <v>5</v>
      </c>
      <c r="O22" s="452"/>
      <c r="P22" s="452"/>
      <c r="Q22" s="452">
        <v>6</v>
      </c>
      <c r="R22" s="452"/>
      <c r="S22" s="452"/>
    </row>
    <row r="23" spans="2:21" ht="12.75">
      <c r="B23" s="37">
        <v>1</v>
      </c>
      <c r="C23" s="427" t="s">
        <v>199</v>
      </c>
      <c r="D23" s="428"/>
      <c r="E23" s="428"/>
      <c r="F23" s="428"/>
      <c r="G23" s="428"/>
      <c r="H23" s="429"/>
      <c r="I23" s="453" t="s">
        <v>215</v>
      </c>
      <c r="J23" s="454"/>
      <c r="K23" s="455">
        <v>25.92</v>
      </c>
      <c r="L23" s="456"/>
      <c r="M23" s="457"/>
      <c r="N23" s="458">
        <v>87</v>
      </c>
      <c r="O23" s="459"/>
      <c r="P23" s="460"/>
      <c r="Q23" s="458">
        <v>2300</v>
      </c>
      <c r="R23" s="459"/>
      <c r="S23" s="460"/>
      <c r="U23">
        <f>K23*N23</f>
        <v>2255.04</v>
      </c>
    </row>
    <row r="24" spans="2:19" ht="12.75">
      <c r="B24" s="449" t="s">
        <v>57</v>
      </c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1"/>
      <c r="Q24" s="362">
        <f>Q23</f>
        <v>2300</v>
      </c>
      <c r="R24" s="363"/>
      <c r="S24" s="364"/>
    </row>
    <row r="25" spans="2:19" ht="12.75">
      <c r="B25" s="57"/>
      <c r="C25" s="24"/>
      <c r="D25" s="24"/>
      <c r="E25" s="24"/>
      <c r="F25" s="24"/>
      <c r="G25" s="24"/>
      <c r="H25" s="24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2:19" ht="12.75">
      <c r="B26" s="58"/>
      <c r="D26" s="55" t="s">
        <v>187</v>
      </c>
      <c r="F26" s="48"/>
      <c r="G26" s="160">
        <f>Q17+Q24</f>
        <v>13300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2:19" ht="12.75">
      <c r="B27" s="58"/>
      <c r="D27" s="55"/>
      <c r="F27" s="48"/>
      <c r="G27" s="2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19" ht="12.75">
      <c r="B28" s="59"/>
      <c r="C28" s="24"/>
      <c r="D28" s="24"/>
      <c r="E28" s="24"/>
      <c r="F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ht="12.75">
      <c r="B29" s="13" t="s">
        <v>97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 t="s">
        <v>60</v>
      </c>
      <c r="N29" s="24"/>
      <c r="O29" s="24"/>
      <c r="P29" s="24"/>
      <c r="Q29" s="24"/>
      <c r="R29" s="24"/>
      <c r="S29" s="24"/>
    </row>
    <row r="30" spans="2:19" ht="12.75">
      <c r="B30" s="1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2:19" ht="12.75">
      <c r="B31" s="13" t="s">
        <v>98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 t="s">
        <v>140</v>
      </c>
      <c r="N31" s="24"/>
      <c r="O31" s="24"/>
      <c r="P31" s="49" t="s">
        <v>61</v>
      </c>
      <c r="Q31" s="24"/>
      <c r="S31" s="24"/>
    </row>
    <row r="32" spans="3:8" ht="12.75">
      <c r="C32"/>
      <c r="D32" s="24"/>
      <c r="E32" s="24"/>
      <c r="F32" s="24"/>
      <c r="G32" s="24"/>
      <c r="H32" s="24"/>
    </row>
    <row r="36" spans="2:19" ht="12.75">
      <c r="B36" s="56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3:8" ht="12.75">
      <c r="C37" s="50"/>
      <c r="D37" s="50"/>
      <c r="E37" s="50"/>
      <c r="F37" s="50"/>
      <c r="G37" s="50"/>
      <c r="H37" s="50"/>
    </row>
  </sheetData>
  <sheetProtection/>
  <mergeCells count="41">
    <mergeCell ref="B3:G3"/>
    <mergeCell ref="F6:M6"/>
    <mergeCell ref="F7:M7"/>
    <mergeCell ref="M2:S3"/>
    <mergeCell ref="F8:M8"/>
    <mergeCell ref="B12:S12"/>
    <mergeCell ref="C14:H14"/>
    <mergeCell ref="I14:J14"/>
    <mergeCell ref="K14:M14"/>
    <mergeCell ref="N14:P14"/>
    <mergeCell ref="Q14:S14"/>
    <mergeCell ref="I15:J15"/>
    <mergeCell ref="K15:M15"/>
    <mergeCell ref="N15:P15"/>
    <mergeCell ref="C15:H15"/>
    <mergeCell ref="N22:P22"/>
    <mergeCell ref="Q15:S15"/>
    <mergeCell ref="K16:M16"/>
    <mergeCell ref="B17:P17"/>
    <mergeCell ref="Q17:S17"/>
    <mergeCell ref="Q16:S16"/>
    <mergeCell ref="C22:H22"/>
    <mergeCell ref="C16:H16"/>
    <mergeCell ref="B19:S19"/>
    <mergeCell ref="C21:H21"/>
    <mergeCell ref="I21:J21"/>
    <mergeCell ref="K21:M21"/>
    <mergeCell ref="Q21:S21"/>
    <mergeCell ref="N21:P21"/>
    <mergeCell ref="N16:P16"/>
    <mergeCell ref="I16:J16"/>
    <mergeCell ref="B24:P24"/>
    <mergeCell ref="Q24:S24"/>
    <mergeCell ref="Q22:S22"/>
    <mergeCell ref="C23:H23"/>
    <mergeCell ref="I23:J23"/>
    <mergeCell ref="K23:M23"/>
    <mergeCell ref="N23:P23"/>
    <mergeCell ref="Q23:S23"/>
    <mergeCell ref="I22:J22"/>
    <mergeCell ref="K22:M22"/>
  </mergeCells>
  <printOptions/>
  <pageMargins left="0.5905511811023623" right="0" top="0.3937007874015748" bottom="0" header="0" footer="0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B1:Y117"/>
  <sheetViews>
    <sheetView showGridLines="0" view="pageBreakPreview" zoomScale="60" zoomScalePageLayoutView="0" workbookViewId="0" topLeftCell="B64">
      <selection activeCell="K82" sqref="K82:M82"/>
    </sheetView>
  </sheetViews>
  <sheetFormatPr defaultColWidth="9.00390625" defaultRowHeight="12.75" outlineLevelRow="1"/>
  <cols>
    <col min="1" max="1" width="3.25390625" style="0" hidden="1" customWidth="1"/>
    <col min="2" max="2" width="4.75390625" style="51" customWidth="1"/>
    <col min="3" max="6" width="4.75390625" style="11" customWidth="1"/>
    <col min="7" max="7" width="11.125" style="11" customWidth="1"/>
    <col min="8" max="8" width="4.75390625" style="11" customWidth="1"/>
    <col min="9" max="9" width="3.375" style="11" customWidth="1"/>
    <col min="10" max="10" width="5.375" style="11" customWidth="1"/>
    <col min="11" max="11" width="4.75390625" style="11" customWidth="1"/>
    <col min="12" max="12" width="4.625" style="11" customWidth="1"/>
    <col min="13" max="13" width="6.125" style="11" customWidth="1"/>
    <col min="14" max="18" width="4.75390625" style="11" customWidth="1"/>
    <col min="19" max="19" width="9.625" style="11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4"/>
      <c r="M1" s="13" t="s">
        <v>120</v>
      </c>
      <c r="N1" s="13"/>
      <c r="O1" s="13"/>
      <c r="P1" s="13"/>
      <c r="Q1" s="13"/>
      <c r="R1" s="14"/>
      <c r="S1" s="14"/>
      <c r="U1" s="1"/>
    </row>
    <row r="2" spans="2:19" ht="12.75" customHeight="1">
      <c r="B2" s="465"/>
      <c r="C2" s="465"/>
      <c r="D2" s="465"/>
      <c r="E2" s="465"/>
      <c r="F2" s="465"/>
      <c r="G2" s="465"/>
      <c r="M2" s="467" t="s">
        <v>197</v>
      </c>
      <c r="N2" s="467"/>
      <c r="O2" s="467"/>
      <c r="P2" s="467"/>
      <c r="Q2" s="467"/>
      <c r="R2" s="467"/>
      <c r="S2" s="467"/>
    </row>
    <row r="3" spans="2:19" ht="24.75" customHeight="1">
      <c r="B3" s="465"/>
      <c r="C3" s="465"/>
      <c r="D3" s="465"/>
      <c r="E3" s="465"/>
      <c r="F3" s="465"/>
      <c r="G3" s="465"/>
      <c r="M3" s="467"/>
      <c r="N3" s="467"/>
      <c r="O3" s="467"/>
      <c r="P3" s="467"/>
      <c r="Q3" s="467"/>
      <c r="R3" s="467"/>
      <c r="S3" s="467"/>
    </row>
    <row r="4" spans="2:19" ht="12.75">
      <c r="B4" s="4"/>
      <c r="M4" s="62" t="s">
        <v>198</v>
      </c>
      <c r="N4" s="62"/>
      <c r="O4" s="62"/>
      <c r="P4" s="62"/>
      <c r="Q4" s="62"/>
      <c r="R4" s="79"/>
      <c r="S4" s="79"/>
    </row>
    <row r="5" spans="2:19" ht="12.75" customHeight="1">
      <c r="B5" s="4"/>
      <c r="M5" s="62" t="s">
        <v>66</v>
      </c>
      <c r="N5" s="62"/>
      <c r="O5" s="62"/>
      <c r="P5" s="62"/>
      <c r="Q5" s="62"/>
      <c r="R5" s="6"/>
      <c r="S5" s="6"/>
    </row>
    <row r="6" spans="6:13" ht="12.75">
      <c r="F6" s="466" t="s">
        <v>24</v>
      </c>
      <c r="G6" s="466"/>
      <c r="H6" s="466"/>
      <c r="I6" s="466"/>
      <c r="J6" s="466"/>
      <c r="K6" s="466"/>
      <c r="L6" s="466"/>
      <c r="M6" s="466"/>
    </row>
    <row r="7" spans="6:13" ht="12.75">
      <c r="F7" s="466" t="s">
        <v>247</v>
      </c>
      <c r="G7" s="466"/>
      <c r="H7" s="466"/>
      <c r="I7" s="466"/>
      <c r="J7" s="466"/>
      <c r="K7" s="466"/>
      <c r="L7" s="466"/>
      <c r="M7" s="466"/>
    </row>
    <row r="8" spans="6:13" ht="13.5" customHeight="1">
      <c r="F8" s="468" t="s">
        <v>196</v>
      </c>
      <c r="G8" s="468"/>
      <c r="H8" s="468"/>
      <c r="I8" s="468"/>
      <c r="J8" s="468"/>
      <c r="K8" s="468"/>
      <c r="L8" s="468"/>
      <c r="M8" s="468"/>
    </row>
    <row r="9" spans="6:13" ht="13.5" customHeight="1">
      <c r="F9" s="60"/>
      <c r="G9" s="60"/>
      <c r="H9" s="60"/>
      <c r="I9" s="60"/>
      <c r="J9" s="60"/>
      <c r="K9" s="60"/>
      <c r="L9" s="60"/>
      <c r="M9" s="60"/>
    </row>
    <row r="10" spans="2:19" ht="12.75">
      <c r="B10" s="480" t="s">
        <v>101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</row>
    <row r="11" spans="2:19" s="3" customFormat="1" ht="25.5">
      <c r="B11" s="17" t="s">
        <v>25</v>
      </c>
      <c r="C11" s="424" t="s">
        <v>26</v>
      </c>
      <c r="D11" s="425"/>
      <c r="E11" s="425"/>
      <c r="F11" s="425"/>
      <c r="G11" s="425"/>
      <c r="H11" s="425"/>
      <c r="I11" s="426"/>
      <c r="J11" s="424" t="s">
        <v>28</v>
      </c>
      <c r="K11" s="425"/>
      <c r="L11" s="425"/>
      <c r="M11" s="425"/>
      <c r="N11" s="425"/>
      <c r="O11" s="426"/>
      <c r="P11" s="424" t="s">
        <v>27</v>
      </c>
      <c r="Q11" s="425"/>
      <c r="R11" s="425"/>
      <c r="S11" s="426"/>
    </row>
    <row r="12" spans="2:19" s="3" customFormat="1" ht="12.75">
      <c r="B12" s="37">
        <v>1</v>
      </c>
      <c r="C12" s="424">
        <v>2</v>
      </c>
      <c r="D12" s="425"/>
      <c r="E12" s="425"/>
      <c r="F12" s="425"/>
      <c r="G12" s="425"/>
      <c r="H12" s="425"/>
      <c r="I12" s="426"/>
      <c r="J12" s="424">
        <v>3</v>
      </c>
      <c r="K12" s="425"/>
      <c r="L12" s="425"/>
      <c r="M12" s="425"/>
      <c r="N12" s="425"/>
      <c r="O12" s="426"/>
      <c r="P12" s="424">
        <v>4</v>
      </c>
      <c r="Q12" s="425"/>
      <c r="R12" s="425"/>
      <c r="S12" s="426"/>
    </row>
    <row r="13" spans="2:19" s="3" customFormat="1" ht="12.75">
      <c r="B13" s="40">
        <v>1</v>
      </c>
      <c r="C13" s="436" t="s">
        <v>263</v>
      </c>
      <c r="D13" s="437"/>
      <c r="E13" s="437"/>
      <c r="F13" s="437"/>
      <c r="G13" s="437"/>
      <c r="H13" s="437"/>
      <c r="I13" s="438"/>
      <c r="J13" s="430" t="s">
        <v>264</v>
      </c>
      <c r="K13" s="431"/>
      <c r="L13" s="431"/>
      <c r="M13" s="431"/>
      <c r="N13" s="431"/>
      <c r="O13" s="432"/>
      <c r="P13" s="433">
        <v>46500</v>
      </c>
      <c r="Q13" s="434"/>
      <c r="R13" s="434"/>
      <c r="S13" s="435"/>
    </row>
    <row r="14" spans="2:19" s="3" customFormat="1" ht="12.75">
      <c r="B14" s="39"/>
      <c r="C14" s="417" t="s">
        <v>103</v>
      </c>
      <c r="D14" s="418"/>
      <c r="E14" s="418"/>
      <c r="F14" s="418"/>
      <c r="G14" s="418"/>
      <c r="H14" s="418"/>
      <c r="I14" s="419"/>
      <c r="J14" s="420"/>
      <c r="K14" s="421"/>
      <c r="L14" s="421"/>
      <c r="M14" s="421"/>
      <c r="N14" s="421"/>
      <c r="O14" s="422"/>
      <c r="P14" s="423">
        <f>P13</f>
        <v>46500</v>
      </c>
      <c r="Q14" s="406"/>
      <c r="R14" s="406"/>
      <c r="S14" s="407"/>
    </row>
    <row r="15" spans="2:19" s="3" customFormat="1" ht="12.75">
      <c r="B15" s="55"/>
      <c r="C15" s="58"/>
      <c r="D15" s="58"/>
      <c r="E15" s="58"/>
      <c r="F15" s="58"/>
      <c r="G15" s="58"/>
      <c r="H15" s="58"/>
      <c r="I15" s="58"/>
      <c r="J15" s="55"/>
      <c r="K15" s="55"/>
      <c r="L15" s="55"/>
      <c r="M15" s="55"/>
      <c r="N15" s="55"/>
      <c r="O15" s="55"/>
      <c r="P15" s="65"/>
      <c r="Q15" s="65"/>
      <c r="R15" s="65"/>
      <c r="S15" s="65"/>
    </row>
    <row r="16" spans="2:19" ht="12.75">
      <c r="B16" s="480" t="s">
        <v>265</v>
      </c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</row>
    <row r="17" spans="2:19" s="3" customFormat="1" ht="25.5">
      <c r="B17" s="17" t="s">
        <v>25</v>
      </c>
      <c r="C17" s="424" t="s">
        <v>26</v>
      </c>
      <c r="D17" s="425"/>
      <c r="E17" s="425"/>
      <c r="F17" s="425"/>
      <c r="G17" s="425"/>
      <c r="H17" s="425"/>
      <c r="I17" s="426"/>
      <c r="J17" s="424" t="s">
        <v>28</v>
      </c>
      <c r="K17" s="425"/>
      <c r="L17" s="425"/>
      <c r="M17" s="425"/>
      <c r="N17" s="425"/>
      <c r="O17" s="426"/>
      <c r="P17" s="424" t="s">
        <v>27</v>
      </c>
      <c r="Q17" s="425"/>
      <c r="R17" s="425"/>
      <c r="S17" s="426"/>
    </row>
    <row r="18" spans="2:19" s="3" customFormat="1" ht="12.75">
      <c r="B18" s="37">
        <v>1</v>
      </c>
      <c r="C18" s="424">
        <v>2</v>
      </c>
      <c r="D18" s="425"/>
      <c r="E18" s="425"/>
      <c r="F18" s="425"/>
      <c r="G18" s="425"/>
      <c r="H18" s="425"/>
      <c r="I18" s="426"/>
      <c r="J18" s="424">
        <v>3</v>
      </c>
      <c r="K18" s="425"/>
      <c r="L18" s="425"/>
      <c r="M18" s="425"/>
      <c r="N18" s="425"/>
      <c r="O18" s="426"/>
      <c r="P18" s="424">
        <v>4</v>
      </c>
      <c r="Q18" s="425"/>
      <c r="R18" s="425"/>
      <c r="S18" s="426"/>
    </row>
    <row r="19" spans="2:19" s="3" customFormat="1" ht="12.75">
      <c r="B19" s="37">
        <v>1</v>
      </c>
      <c r="C19" s="427" t="s">
        <v>266</v>
      </c>
      <c r="D19" s="428"/>
      <c r="E19" s="428"/>
      <c r="F19" s="428"/>
      <c r="G19" s="428"/>
      <c r="H19" s="428"/>
      <c r="I19" s="429"/>
      <c r="J19" s="430" t="s">
        <v>229</v>
      </c>
      <c r="K19" s="431"/>
      <c r="L19" s="431"/>
      <c r="M19" s="431"/>
      <c r="N19" s="431"/>
      <c r="O19" s="432"/>
      <c r="P19" s="433">
        <v>2250</v>
      </c>
      <c r="Q19" s="434"/>
      <c r="R19" s="434"/>
      <c r="S19" s="435"/>
    </row>
    <row r="20" spans="2:19" s="3" customFormat="1" ht="12.75">
      <c r="B20" s="39"/>
      <c r="C20" s="417" t="s">
        <v>103</v>
      </c>
      <c r="D20" s="418"/>
      <c r="E20" s="418"/>
      <c r="F20" s="418"/>
      <c r="G20" s="418"/>
      <c r="H20" s="418"/>
      <c r="I20" s="419"/>
      <c r="J20" s="420"/>
      <c r="K20" s="421"/>
      <c r="L20" s="421"/>
      <c r="M20" s="421"/>
      <c r="N20" s="421"/>
      <c r="O20" s="422"/>
      <c r="P20" s="423">
        <f>P19</f>
        <v>2250</v>
      </c>
      <c r="Q20" s="406"/>
      <c r="R20" s="406"/>
      <c r="S20" s="407"/>
    </row>
    <row r="21" spans="2:19" s="3" customFormat="1" ht="12.75">
      <c r="B21" s="55"/>
      <c r="C21" s="58"/>
      <c r="D21" s="58"/>
      <c r="E21" s="58"/>
      <c r="F21" s="58"/>
      <c r="G21" s="58"/>
      <c r="H21" s="58"/>
      <c r="I21" s="58"/>
      <c r="J21" s="55"/>
      <c r="K21" s="55"/>
      <c r="L21" s="55"/>
      <c r="M21" s="55"/>
      <c r="N21" s="55"/>
      <c r="O21" s="55"/>
      <c r="P21" s="65"/>
      <c r="Q21" s="65"/>
      <c r="R21" s="65"/>
      <c r="S21" s="65"/>
    </row>
    <row r="22" spans="2:19" ht="12.75">
      <c r="B22" s="480" t="s">
        <v>267</v>
      </c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</row>
    <row r="23" spans="2:19" s="3" customFormat="1" ht="25.5">
      <c r="B23" s="17" t="s">
        <v>25</v>
      </c>
      <c r="C23" s="424" t="s">
        <v>26</v>
      </c>
      <c r="D23" s="425"/>
      <c r="E23" s="425"/>
      <c r="F23" s="425"/>
      <c r="G23" s="425"/>
      <c r="H23" s="425"/>
      <c r="I23" s="426"/>
      <c r="J23" s="424" t="s">
        <v>28</v>
      </c>
      <c r="K23" s="425"/>
      <c r="L23" s="425"/>
      <c r="M23" s="425"/>
      <c r="N23" s="425"/>
      <c r="O23" s="426"/>
      <c r="P23" s="424" t="s">
        <v>27</v>
      </c>
      <c r="Q23" s="425"/>
      <c r="R23" s="425"/>
      <c r="S23" s="426"/>
    </row>
    <row r="24" spans="2:19" s="3" customFormat="1" ht="12.75">
      <c r="B24" s="37">
        <v>1</v>
      </c>
      <c r="C24" s="424">
        <v>2</v>
      </c>
      <c r="D24" s="425"/>
      <c r="E24" s="425"/>
      <c r="F24" s="425"/>
      <c r="G24" s="425"/>
      <c r="H24" s="425"/>
      <c r="I24" s="426"/>
      <c r="J24" s="424">
        <v>3</v>
      </c>
      <c r="K24" s="425"/>
      <c r="L24" s="425"/>
      <c r="M24" s="425"/>
      <c r="N24" s="425"/>
      <c r="O24" s="426"/>
      <c r="P24" s="424">
        <v>4</v>
      </c>
      <c r="Q24" s="425"/>
      <c r="R24" s="425"/>
      <c r="S24" s="426"/>
    </row>
    <row r="25" spans="2:19" s="3" customFormat="1" ht="12.75">
      <c r="B25" s="40">
        <v>2</v>
      </c>
      <c r="C25" s="427" t="s">
        <v>258</v>
      </c>
      <c r="D25" s="428"/>
      <c r="E25" s="428"/>
      <c r="F25" s="428"/>
      <c r="G25" s="428"/>
      <c r="H25" s="428"/>
      <c r="I25" s="429"/>
      <c r="J25" s="430" t="s">
        <v>85</v>
      </c>
      <c r="K25" s="431"/>
      <c r="L25" s="431"/>
      <c r="M25" s="431"/>
      <c r="N25" s="431"/>
      <c r="O25" s="432"/>
      <c r="P25" s="433">
        <v>14100</v>
      </c>
      <c r="Q25" s="434"/>
      <c r="R25" s="434"/>
      <c r="S25" s="435"/>
    </row>
    <row r="26" spans="2:19" s="3" customFormat="1" ht="12.75">
      <c r="B26" s="39"/>
      <c r="C26" s="417" t="s">
        <v>103</v>
      </c>
      <c r="D26" s="418"/>
      <c r="E26" s="418"/>
      <c r="F26" s="418"/>
      <c r="G26" s="418"/>
      <c r="H26" s="418"/>
      <c r="I26" s="419"/>
      <c r="J26" s="420"/>
      <c r="K26" s="421"/>
      <c r="L26" s="421"/>
      <c r="M26" s="421"/>
      <c r="N26" s="421"/>
      <c r="O26" s="422"/>
      <c r="P26" s="423">
        <f>P25</f>
        <v>14100</v>
      </c>
      <c r="Q26" s="406"/>
      <c r="R26" s="406"/>
      <c r="S26" s="407"/>
    </row>
    <row r="28" spans="2:19" ht="12.75">
      <c r="B28" s="498" t="s">
        <v>68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</row>
    <row r="29" ht="10.5" customHeight="1"/>
    <row r="30" spans="2:19" ht="24" customHeight="1">
      <c r="B30" s="37" t="s">
        <v>25</v>
      </c>
      <c r="C30" s="452" t="s">
        <v>26</v>
      </c>
      <c r="D30" s="452"/>
      <c r="E30" s="452"/>
      <c r="F30" s="452"/>
      <c r="G30" s="452"/>
      <c r="H30" s="452" t="s">
        <v>28</v>
      </c>
      <c r="I30" s="452"/>
      <c r="J30" s="452" t="s">
        <v>55</v>
      </c>
      <c r="K30" s="452"/>
      <c r="L30" s="452"/>
      <c r="M30" s="452" t="s">
        <v>54</v>
      </c>
      <c r="N30" s="452"/>
      <c r="O30" s="452"/>
      <c r="P30" s="452" t="s">
        <v>56</v>
      </c>
      <c r="Q30" s="452"/>
      <c r="R30" s="452"/>
      <c r="S30" s="452"/>
    </row>
    <row r="31" spans="2:19" ht="12.75">
      <c r="B31" s="37">
        <v>1</v>
      </c>
      <c r="C31" s="452">
        <v>2</v>
      </c>
      <c r="D31" s="452"/>
      <c r="E31" s="452"/>
      <c r="F31" s="452"/>
      <c r="G31" s="452"/>
      <c r="H31" s="452">
        <v>3</v>
      </c>
      <c r="I31" s="452"/>
      <c r="J31" s="452">
        <v>4</v>
      </c>
      <c r="K31" s="452"/>
      <c r="L31" s="452"/>
      <c r="M31" s="452">
        <v>5</v>
      </c>
      <c r="N31" s="452"/>
      <c r="O31" s="452"/>
      <c r="P31" s="452">
        <v>6</v>
      </c>
      <c r="Q31" s="452"/>
      <c r="R31" s="452"/>
      <c r="S31" s="452"/>
    </row>
    <row r="32" spans="2:19" ht="77.25" customHeight="1">
      <c r="B32" s="40">
        <v>1</v>
      </c>
      <c r="C32" s="427" t="s">
        <v>88</v>
      </c>
      <c r="D32" s="428"/>
      <c r="E32" s="428"/>
      <c r="F32" s="428"/>
      <c r="G32" s="429"/>
      <c r="H32" s="478" t="s">
        <v>280</v>
      </c>
      <c r="I32" s="478"/>
      <c r="J32" s="499"/>
      <c r="K32" s="499"/>
      <c r="L32" s="499"/>
      <c r="M32" s="500"/>
      <c r="N32" s="500"/>
      <c r="O32" s="500"/>
      <c r="P32" s="475">
        <v>10800.24</v>
      </c>
      <c r="Q32" s="475"/>
      <c r="R32" s="475"/>
      <c r="S32" s="475"/>
    </row>
    <row r="33" spans="2:20" ht="15" customHeight="1">
      <c r="B33" s="40"/>
      <c r="C33" s="506" t="s">
        <v>200</v>
      </c>
      <c r="D33" s="507"/>
      <c r="E33" s="507"/>
      <c r="F33" s="507"/>
      <c r="G33" s="508"/>
      <c r="H33" s="478" t="s">
        <v>280</v>
      </c>
      <c r="I33" s="478"/>
      <c r="J33" s="499">
        <v>261.4</v>
      </c>
      <c r="K33" s="499"/>
      <c r="L33" s="499"/>
      <c r="M33" s="500">
        <v>12</v>
      </c>
      <c r="N33" s="500"/>
      <c r="O33" s="500"/>
      <c r="P33" s="488">
        <f>J33*M33</f>
        <v>3136.7999999999997</v>
      </c>
      <c r="Q33" s="488"/>
      <c r="R33" s="488"/>
      <c r="S33" s="488"/>
      <c r="T33" s="81">
        <v>1.06</v>
      </c>
    </row>
    <row r="34" spans="2:20" ht="14.25" customHeight="1">
      <c r="B34" s="40"/>
      <c r="C34" s="506" t="s">
        <v>201</v>
      </c>
      <c r="D34" s="507"/>
      <c r="E34" s="507"/>
      <c r="F34" s="507"/>
      <c r="G34" s="508"/>
      <c r="H34" s="478" t="s">
        <v>280</v>
      </c>
      <c r="I34" s="478"/>
      <c r="J34" s="499">
        <v>0.56</v>
      </c>
      <c r="K34" s="499"/>
      <c r="L34" s="499"/>
      <c r="M34" s="504">
        <f>P34/J34</f>
        <v>13684.714285714284</v>
      </c>
      <c r="N34" s="504"/>
      <c r="O34" s="504"/>
      <c r="P34" s="488">
        <f>P32-P33</f>
        <v>7663.4400000000005</v>
      </c>
      <c r="Q34" s="488"/>
      <c r="R34" s="488"/>
      <c r="S34" s="488"/>
      <c r="T34" s="81"/>
    </row>
    <row r="35" spans="2:20" ht="27" customHeight="1">
      <c r="B35" s="40">
        <v>2</v>
      </c>
      <c r="C35" s="427" t="s">
        <v>204</v>
      </c>
      <c r="D35" s="428"/>
      <c r="E35" s="428"/>
      <c r="F35" s="428"/>
      <c r="G35" s="429"/>
      <c r="H35" s="478" t="s">
        <v>280</v>
      </c>
      <c r="I35" s="478"/>
      <c r="J35" s="499">
        <f>P35/M35</f>
        <v>2376.686666666667</v>
      </c>
      <c r="K35" s="499"/>
      <c r="L35" s="499"/>
      <c r="M35" s="500">
        <v>12</v>
      </c>
      <c r="N35" s="500"/>
      <c r="O35" s="500"/>
      <c r="P35" s="475">
        <f>26904*T35+2</f>
        <v>28520.24</v>
      </c>
      <c r="Q35" s="475"/>
      <c r="R35" s="475"/>
      <c r="S35" s="475"/>
      <c r="T35" s="81">
        <v>1.06</v>
      </c>
    </row>
    <row r="36" spans="2:19" ht="12.75">
      <c r="B36" s="39"/>
      <c r="C36" s="420" t="s">
        <v>57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2"/>
      <c r="P36" s="362">
        <f>P32+P35</f>
        <v>39320.48</v>
      </c>
      <c r="Q36" s="363"/>
      <c r="R36" s="363"/>
      <c r="S36" s="363"/>
    </row>
    <row r="37" spans="2:19" ht="12.75">
      <c r="B37" s="5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2:19" ht="12.75">
      <c r="B38" s="464" t="s">
        <v>69</v>
      </c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</row>
    <row r="39" spans="2:19" ht="7.5" customHeight="1">
      <c r="B39" s="5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2:19" ht="50.25" customHeight="1">
      <c r="B40" s="37" t="s">
        <v>25</v>
      </c>
      <c r="C40" s="452" t="s">
        <v>26</v>
      </c>
      <c r="D40" s="452"/>
      <c r="E40" s="452"/>
      <c r="F40" s="452"/>
      <c r="G40" s="452"/>
      <c r="H40" s="452" t="s">
        <v>28</v>
      </c>
      <c r="I40" s="452"/>
      <c r="J40" s="452" t="s">
        <v>29</v>
      </c>
      <c r="K40" s="452"/>
      <c r="L40" s="452" t="s">
        <v>32</v>
      </c>
      <c r="M40" s="452"/>
      <c r="N40" s="452"/>
      <c r="O40" s="452" t="s">
        <v>33</v>
      </c>
      <c r="P40" s="452"/>
      <c r="Q40" s="452" t="s">
        <v>34</v>
      </c>
      <c r="R40" s="452"/>
      <c r="S40" s="452"/>
    </row>
    <row r="41" spans="2:19" ht="12.75">
      <c r="B41" s="37">
        <v>1</v>
      </c>
      <c r="C41" s="452">
        <v>2</v>
      </c>
      <c r="D41" s="452"/>
      <c r="E41" s="452"/>
      <c r="F41" s="452"/>
      <c r="G41" s="452"/>
      <c r="H41" s="452">
        <v>3</v>
      </c>
      <c r="I41" s="452"/>
      <c r="J41" s="452">
        <v>4</v>
      </c>
      <c r="K41" s="452"/>
      <c r="L41" s="452">
        <v>5</v>
      </c>
      <c r="M41" s="452"/>
      <c r="N41" s="452"/>
      <c r="O41" s="452">
        <v>6</v>
      </c>
      <c r="P41" s="452"/>
      <c r="Q41" s="452">
        <v>7</v>
      </c>
      <c r="R41" s="452"/>
      <c r="S41" s="452"/>
    </row>
    <row r="42" spans="2:25" ht="15.75" customHeight="1">
      <c r="B42" s="40">
        <v>1</v>
      </c>
      <c r="C42" s="427" t="s">
        <v>123</v>
      </c>
      <c r="D42" s="428"/>
      <c r="E42" s="428"/>
      <c r="F42" s="428"/>
      <c r="G42" s="429"/>
      <c r="H42" s="478" t="s">
        <v>281</v>
      </c>
      <c r="I42" s="478"/>
      <c r="J42" s="476" t="s">
        <v>99</v>
      </c>
      <c r="K42" s="476"/>
      <c r="L42" s="499">
        <v>35.97</v>
      </c>
      <c r="M42" s="499"/>
      <c r="N42" s="499"/>
      <c r="O42" s="499">
        <f>7242*1.02</f>
        <v>7386.84</v>
      </c>
      <c r="P42" s="499"/>
      <c r="Q42" s="380">
        <v>265670</v>
      </c>
      <c r="R42" s="380"/>
      <c r="S42" s="380"/>
      <c r="T42" s="81">
        <v>1.02</v>
      </c>
      <c r="U42">
        <f>L42*O42</f>
        <v>265704.6348</v>
      </c>
      <c r="W42" s="509"/>
      <c r="X42" s="509"/>
      <c r="Y42" s="509"/>
    </row>
    <row r="43" spans="2:25" ht="49.5" customHeight="1">
      <c r="B43" s="40">
        <v>2</v>
      </c>
      <c r="C43" s="427" t="s">
        <v>89</v>
      </c>
      <c r="D43" s="428"/>
      <c r="E43" s="428"/>
      <c r="F43" s="428"/>
      <c r="G43" s="429"/>
      <c r="H43" s="478" t="s">
        <v>282</v>
      </c>
      <c r="I43" s="478"/>
      <c r="J43" s="476" t="s">
        <v>35</v>
      </c>
      <c r="K43" s="476"/>
      <c r="L43" s="504">
        <f>Q43/O43</f>
        <v>14674.96992394245</v>
      </c>
      <c r="M43" s="504"/>
      <c r="N43" s="504"/>
      <c r="O43" s="499">
        <f>7.89*1.063</f>
        <v>8.38707</v>
      </c>
      <c r="P43" s="499"/>
      <c r="Q43" s="380">
        <v>123080</v>
      </c>
      <c r="R43" s="380"/>
      <c r="S43" s="380"/>
      <c r="T43" s="81">
        <v>1.063</v>
      </c>
      <c r="U43">
        <f>L43*O43</f>
        <v>123080</v>
      </c>
      <c r="W43" s="509"/>
      <c r="X43" s="509"/>
      <c r="Y43" s="509"/>
    </row>
    <row r="44" spans="2:25" ht="18" customHeight="1">
      <c r="B44" s="40">
        <v>3</v>
      </c>
      <c r="C44" s="427" t="s">
        <v>195</v>
      </c>
      <c r="D44" s="428"/>
      <c r="E44" s="428"/>
      <c r="F44" s="428"/>
      <c r="G44" s="429"/>
      <c r="H44" s="478" t="s">
        <v>283</v>
      </c>
      <c r="I44" s="478"/>
      <c r="J44" s="476" t="s">
        <v>99</v>
      </c>
      <c r="K44" s="476"/>
      <c r="L44" s="499">
        <v>0.12</v>
      </c>
      <c r="M44" s="499"/>
      <c r="N44" s="499"/>
      <c r="O44" s="499">
        <f>4374*1.06</f>
        <v>4636.4400000000005</v>
      </c>
      <c r="P44" s="499"/>
      <c r="Q44" s="380">
        <v>5560</v>
      </c>
      <c r="R44" s="380"/>
      <c r="S44" s="380"/>
      <c r="T44" s="81">
        <v>1.06</v>
      </c>
      <c r="U44">
        <f>L44*O44*10</f>
        <v>5563.728</v>
      </c>
      <c r="W44" s="78"/>
      <c r="X44" s="78"/>
      <c r="Y44" s="78"/>
    </row>
    <row r="45" spans="2:19" ht="12.75" customHeight="1">
      <c r="B45" s="53"/>
      <c r="C45" s="510" t="s">
        <v>57</v>
      </c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2"/>
      <c r="Q45" s="371">
        <f>SUM(Q42:S44)</f>
        <v>394310</v>
      </c>
      <c r="R45" s="371"/>
      <c r="S45" s="371"/>
    </row>
    <row r="46" spans="2:19" ht="12.75">
      <c r="B46" s="5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2:19" ht="12.75">
      <c r="B47" s="464" t="s">
        <v>74</v>
      </c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</row>
    <row r="48" spans="2:19" ht="9" customHeight="1">
      <c r="B48" s="5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2:19" ht="24" customHeight="1">
      <c r="B49" s="37" t="s">
        <v>25</v>
      </c>
      <c r="C49" s="452" t="s">
        <v>26</v>
      </c>
      <c r="D49" s="452"/>
      <c r="E49" s="452"/>
      <c r="F49" s="452"/>
      <c r="G49" s="452"/>
      <c r="H49" s="452" t="s">
        <v>28</v>
      </c>
      <c r="I49" s="452"/>
      <c r="J49" s="452" t="s">
        <v>55</v>
      </c>
      <c r="K49" s="452"/>
      <c r="L49" s="452"/>
      <c r="M49" s="452" t="s">
        <v>54</v>
      </c>
      <c r="N49" s="452"/>
      <c r="O49" s="452"/>
      <c r="P49" s="452" t="s">
        <v>56</v>
      </c>
      <c r="Q49" s="452"/>
      <c r="R49" s="452"/>
      <c r="S49" s="452"/>
    </row>
    <row r="50" spans="2:19" ht="12.75">
      <c r="B50" s="37">
        <v>1</v>
      </c>
      <c r="C50" s="452">
        <v>2</v>
      </c>
      <c r="D50" s="452"/>
      <c r="E50" s="452"/>
      <c r="F50" s="452"/>
      <c r="G50" s="452"/>
      <c r="H50" s="452">
        <v>3</v>
      </c>
      <c r="I50" s="452"/>
      <c r="J50" s="452">
        <v>4</v>
      </c>
      <c r="K50" s="452"/>
      <c r="L50" s="452"/>
      <c r="M50" s="452">
        <v>5</v>
      </c>
      <c r="N50" s="452"/>
      <c r="O50" s="452"/>
      <c r="P50" s="424">
        <v>6</v>
      </c>
      <c r="Q50" s="425"/>
      <c r="R50" s="425"/>
      <c r="S50" s="426"/>
    </row>
    <row r="51" spans="2:21" ht="26.25" customHeight="1">
      <c r="B51" s="37">
        <v>1</v>
      </c>
      <c r="C51" s="479" t="s">
        <v>192</v>
      </c>
      <c r="D51" s="479"/>
      <c r="E51" s="479"/>
      <c r="F51" s="479"/>
      <c r="G51" s="479"/>
      <c r="H51" s="478" t="s">
        <v>284</v>
      </c>
      <c r="I51" s="478"/>
      <c r="J51" s="496">
        <f>P51/M51</f>
        <v>3178.1666666666665</v>
      </c>
      <c r="K51" s="496"/>
      <c r="L51" s="496"/>
      <c r="M51" s="477">
        <v>6</v>
      </c>
      <c r="N51" s="477"/>
      <c r="O51" s="477"/>
      <c r="P51" s="458">
        <v>19069</v>
      </c>
      <c r="Q51" s="459"/>
      <c r="R51" s="459"/>
      <c r="S51" s="460"/>
      <c r="T51">
        <v>1.06</v>
      </c>
      <c r="U51">
        <f>5915.61*T51</f>
        <v>6270.5466</v>
      </c>
    </row>
    <row r="52" spans="2:21" ht="23.25" customHeight="1">
      <c r="B52" s="37">
        <v>2</v>
      </c>
      <c r="C52" s="479" t="s">
        <v>193</v>
      </c>
      <c r="D52" s="479"/>
      <c r="E52" s="479"/>
      <c r="F52" s="479"/>
      <c r="G52" s="479"/>
      <c r="H52" s="478" t="s">
        <v>284</v>
      </c>
      <c r="I52" s="478"/>
      <c r="J52" s="496">
        <f>P52/M52</f>
        <v>880</v>
      </c>
      <c r="K52" s="496"/>
      <c r="L52" s="496"/>
      <c r="M52" s="497">
        <v>8.5</v>
      </c>
      <c r="N52" s="497"/>
      <c r="O52" s="497"/>
      <c r="P52" s="355">
        <v>7480</v>
      </c>
      <c r="Q52" s="356"/>
      <c r="R52" s="356"/>
      <c r="S52" s="357"/>
      <c r="T52">
        <v>1.06</v>
      </c>
      <c r="U52">
        <f>34*5*41.5*T52</f>
        <v>7478.3</v>
      </c>
    </row>
    <row r="53" spans="2:20" ht="26.25" customHeight="1">
      <c r="B53" s="37">
        <v>3</v>
      </c>
      <c r="C53" s="479" t="s">
        <v>213</v>
      </c>
      <c r="D53" s="479"/>
      <c r="E53" s="479"/>
      <c r="F53" s="479"/>
      <c r="G53" s="479"/>
      <c r="H53" s="478" t="s">
        <v>284</v>
      </c>
      <c r="I53" s="478"/>
      <c r="J53" s="477">
        <f>P53/M53</f>
        <v>850</v>
      </c>
      <c r="K53" s="477"/>
      <c r="L53" s="477"/>
      <c r="M53" s="477">
        <v>1</v>
      </c>
      <c r="N53" s="477"/>
      <c r="O53" s="477"/>
      <c r="P53" s="355">
        <v>850</v>
      </c>
      <c r="Q53" s="356"/>
      <c r="R53" s="356"/>
      <c r="S53" s="357"/>
      <c r="T53">
        <v>1.06</v>
      </c>
    </row>
    <row r="54" spans="2:19" ht="12.75">
      <c r="B54" s="37">
        <v>4</v>
      </c>
      <c r="C54" s="479" t="s">
        <v>268</v>
      </c>
      <c r="D54" s="479"/>
      <c r="E54" s="479"/>
      <c r="F54" s="479"/>
      <c r="G54" s="479"/>
      <c r="H54" s="478" t="s">
        <v>284</v>
      </c>
      <c r="I54" s="478"/>
      <c r="J54" s="477">
        <f>P54/M54</f>
        <v>1500</v>
      </c>
      <c r="K54" s="477"/>
      <c r="L54" s="477"/>
      <c r="M54" s="477">
        <v>1</v>
      </c>
      <c r="N54" s="477"/>
      <c r="O54" s="477"/>
      <c r="P54" s="355">
        <v>1500</v>
      </c>
      <c r="Q54" s="356"/>
      <c r="R54" s="356"/>
      <c r="S54" s="357"/>
    </row>
    <row r="55" spans="2:19" ht="12.75">
      <c r="B55" s="37">
        <v>5</v>
      </c>
      <c r="C55" s="479" t="s">
        <v>269</v>
      </c>
      <c r="D55" s="479"/>
      <c r="E55" s="479"/>
      <c r="F55" s="479"/>
      <c r="G55" s="479"/>
      <c r="H55" s="478" t="s">
        <v>284</v>
      </c>
      <c r="I55" s="478"/>
      <c r="J55" s="477">
        <f>P55/M55</f>
        <v>3000</v>
      </c>
      <c r="K55" s="477"/>
      <c r="L55" s="477"/>
      <c r="M55" s="477">
        <v>1</v>
      </c>
      <c r="N55" s="477"/>
      <c r="O55" s="477"/>
      <c r="P55" s="355">
        <v>3000</v>
      </c>
      <c r="Q55" s="356"/>
      <c r="R55" s="356"/>
      <c r="S55" s="357"/>
    </row>
    <row r="56" spans="2:19" ht="14.25" customHeight="1">
      <c r="B56" s="37"/>
      <c r="C56" s="493" t="s">
        <v>57</v>
      </c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505">
        <f>SUM(P51:S55)</f>
        <v>31899</v>
      </c>
      <c r="Q56" s="505"/>
      <c r="R56" s="505"/>
      <c r="S56" s="505"/>
    </row>
    <row r="57" spans="2:20" ht="10.5" customHeight="1">
      <c r="B57" s="45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4"/>
      <c r="N57" s="44"/>
      <c r="O57" s="45"/>
      <c r="P57" s="45"/>
      <c r="Q57" s="45"/>
      <c r="R57" s="45"/>
      <c r="S57" s="45"/>
      <c r="T57" s="2"/>
    </row>
    <row r="58" spans="2:19" ht="14.25" customHeight="1">
      <c r="B58" s="464" t="s">
        <v>71</v>
      </c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/>
      <c r="P58" s="464"/>
      <c r="Q58" s="464"/>
      <c r="R58" s="464"/>
      <c r="S58" s="464"/>
    </row>
    <row r="59" spans="2:19" s="11" customFormat="1" ht="12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ht="24.75" customHeight="1">
      <c r="B60" s="37" t="s">
        <v>25</v>
      </c>
      <c r="C60" s="452" t="s">
        <v>26</v>
      </c>
      <c r="D60" s="452"/>
      <c r="E60" s="452"/>
      <c r="F60" s="452"/>
      <c r="G60" s="452"/>
      <c r="H60" s="452" t="s">
        <v>28</v>
      </c>
      <c r="I60" s="452"/>
      <c r="J60" s="452" t="s">
        <v>55</v>
      </c>
      <c r="K60" s="452"/>
      <c r="L60" s="452"/>
      <c r="M60" s="452" t="s">
        <v>54</v>
      </c>
      <c r="N60" s="452"/>
      <c r="O60" s="452"/>
      <c r="P60" s="452" t="s">
        <v>56</v>
      </c>
      <c r="Q60" s="452"/>
      <c r="R60" s="452"/>
      <c r="S60" s="452"/>
    </row>
    <row r="61" spans="2:19" ht="13.5" customHeight="1">
      <c r="B61" s="37">
        <v>1</v>
      </c>
      <c r="C61" s="452">
        <v>2</v>
      </c>
      <c r="D61" s="452"/>
      <c r="E61" s="452"/>
      <c r="F61" s="452"/>
      <c r="G61" s="452"/>
      <c r="H61" s="452">
        <v>3</v>
      </c>
      <c r="I61" s="452"/>
      <c r="J61" s="481" t="s">
        <v>90</v>
      </c>
      <c r="K61" s="481"/>
      <c r="L61" s="481"/>
      <c r="M61" s="481" t="s">
        <v>91</v>
      </c>
      <c r="N61" s="481"/>
      <c r="O61" s="481"/>
      <c r="P61" s="424">
        <v>6</v>
      </c>
      <c r="Q61" s="425"/>
      <c r="R61" s="425"/>
      <c r="S61" s="426"/>
    </row>
    <row r="62" spans="2:20" ht="48.75" customHeight="1">
      <c r="B62" s="37">
        <v>1</v>
      </c>
      <c r="C62" s="501" t="s">
        <v>92</v>
      </c>
      <c r="D62" s="502"/>
      <c r="E62" s="502"/>
      <c r="F62" s="502"/>
      <c r="G62" s="503"/>
      <c r="H62" s="476">
        <v>32</v>
      </c>
      <c r="I62" s="476"/>
      <c r="J62" s="477">
        <f>P62/M62</f>
        <v>6148</v>
      </c>
      <c r="K62" s="477"/>
      <c r="L62" s="477"/>
      <c r="M62" s="478" t="s">
        <v>205</v>
      </c>
      <c r="N62" s="478"/>
      <c r="O62" s="478"/>
      <c r="P62" s="458">
        <v>6148</v>
      </c>
      <c r="Q62" s="459"/>
      <c r="R62" s="459"/>
      <c r="S62" s="460"/>
      <c r="T62">
        <v>1.06</v>
      </c>
    </row>
    <row r="63" spans="2:21" ht="36.75" customHeight="1">
      <c r="B63" s="37">
        <v>2</v>
      </c>
      <c r="C63" s="427" t="s">
        <v>93</v>
      </c>
      <c r="D63" s="428"/>
      <c r="E63" s="428"/>
      <c r="F63" s="428"/>
      <c r="G63" s="429"/>
      <c r="H63" s="476">
        <v>32</v>
      </c>
      <c r="I63" s="476"/>
      <c r="J63" s="477">
        <f>P63/M63</f>
        <v>2332</v>
      </c>
      <c r="K63" s="477"/>
      <c r="L63" s="477"/>
      <c r="M63" s="478" t="s">
        <v>206</v>
      </c>
      <c r="N63" s="478"/>
      <c r="O63" s="478"/>
      <c r="P63" s="458">
        <v>19822</v>
      </c>
      <c r="Q63" s="459"/>
      <c r="R63" s="459"/>
      <c r="S63" s="460"/>
      <c r="T63">
        <v>1.06</v>
      </c>
      <c r="U63">
        <f>34*5*110*T63</f>
        <v>19822</v>
      </c>
    </row>
    <row r="64" spans="2:21" ht="15.75" customHeight="1">
      <c r="B64" s="37">
        <v>3</v>
      </c>
      <c r="C64" s="427" t="s">
        <v>194</v>
      </c>
      <c r="D64" s="428"/>
      <c r="E64" s="428"/>
      <c r="F64" s="428"/>
      <c r="G64" s="429"/>
      <c r="H64" s="476">
        <v>32</v>
      </c>
      <c r="I64" s="476"/>
      <c r="J64" s="477">
        <v>2530</v>
      </c>
      <c r="K64" s="477"/>
      <c r="L64" s="477"/>
      <c r="M64" s="478" t="s">
        <v>205</v>
      </c>
      <c r="N64" s="478"/>
      <c r="O64" s="478"/>
      <c r="P64" s="458">
        <v>2560</v>
      </c>
      <c r="Q64" s="459"/>
      <c r="R64" s="459"/>
      <c r="S64" s="460"/>
      <c r="T64">
        <v>1.06</v>
      </c>
      <c r="U64">
        <f>2388*T64</f>
        <v>2531.28</v>
      </c>
    </row>
    <row r="65" spans="2:19" ht="15.75" customHeight="1">
      <c r="B65" s="37">
        <v>4</v>
      </c>
      <c r="C65" s="427" t="s">
        <v>271</v>
      </c>
      <c r="D65" s="428"/>
      <c r="E65" s="428"/>
      <c r="F65" s="428"/>
      <c r="G65" s="429"/>
      <c r="H65" s="476">
        <v>32</v>
      </c>
      <c r="I65" s="476"/>
      <c r="J65" s="477">
        <f>P65/M65</f>
        <v>10160</v>
      </c>
      <c r="K65" s="477"/>
      <c r="L65" s="477"/>
      <c r="M65" s="478" t="s">
        <v>205</v>
      </c>
      <c r="N65" s="478"/>
      <c r="O65" s="478"/>
      <c r="P65" s="458">
        <v>10160</v>
      </c>
      <c r="Q65" s="459"/>
      <c r="R65" s="459"/>
      <c r="S65" s="460"/>
    </row>
    <row r="66" spans="2:19" ht="15.75" customHeight="1">
      <c r="B66" s="37">
        <v>5</v>
      </c>
      <c r="C66" s="427" t="s">
        <v>270</v>
      </c>
      <c r="D66" s="428"/>
      <c r="E66" s="428"/>
      <c r="F66" s="428"/>
      <c r="G66" s="429"/>
      <c r="H66" s="476">
        <v>32</v>
      </c>
      <c r="I66" s="476"/>
      <c r="J66" s="477">
        <f>P66/M66</f>
        <v>35950</v>
      </c>
      <c r="K66" s="477"/>
      <c r="L66" s="477"/>
      <c r="M66" s="478" t="s">
        <v>205</v>
      </c>
      <c r="N66" s="478"/>
      <c r="O66" s="478"/>
      <c r="P66" s="458">
        <v>35950</v>
      </c>
      <c r="Q66" s="459"/>
      <c r="R66" s="459"/>
      <c r="S66" s="460"/>
    </row>
    <row r="67" spans="2:19" ht="12.75">
      <c r="B67" s="37"/>
      <c r="C67" s="495" t="s">
        <v>57</v>
      </c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362">
        <f>SUM(P62:S66)</f>
        <v>74640</v>
      </c>
      <c r="Q67" s="363"/>
      <c r="R67" s="363"/>
      <c r="S67" s="364"/>
    </row>
    <row r="68" spans="2:19" ht="12.75">
      <c r="B68" s="5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2:19" ht="13.5" customHeight="1">
      <c r="B69" s="464" t="s">
        <v>70</v>
      </c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</row>
    <row r="70" spans="2:19" ht="11.25" customHeight="1">
      <c r="B70" s="52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 t="s">
        <v>30</v>
      </c>
      <c r="R70" s="24"/>
      <c r="S70" s="24"/>
    </row>
    <row r="71" spans="2:19" ht="25.5" customHeight="1">
      <c r="B71" s="37" t="s">
        <v>25</v>
      </c>
      <c r="C71" s="452" t="s">
        <v>26</v>
      </c>
      <c r="D71" s="452"/>
      <c r="E71" s="452"/>
      <c r="F71" s="452"/>
      <c r="G71" s="452"/>
      <c r="H71" s="452"/>
      <c r="I71" s="452"/>
      <c r="J71" s="452" t="s">
        <v>28</v>
      </c>
      <c r="K71" s="452"/>
      <c r="L71" s="424" t="s">
        <v>124</v>
      </c>
      <c r="M71" s="425"/>
      <c r="N71" s="425"/>
      <c r="O71" s="425"/>
      <c r="P71" s="425"/>
      <c r="Q71" s="425"/>
      <c r="R71" s="425"/>
      <c r="S71" s="426"/>
    </row>
    <row r="72" spans="2:19" ht="12.75">
      <c r="B72" s="37">
        <v>1</v>
      </c>
      <c r="C72" s="452">
        <v>2</v>
      </c>
      <c r="D72" s="452"/>
      <c r="E72" s="452"/>
      <c r="F72" s="452"/>
      <c r="G72" s="452"/>
      <c r="H72" s="452"/>
      <c r="I72" s="452"/>
      <c r="J72" s="452">
        <v>3</v>
      </c>
      <c r="K72" s="452"/>
      <c r="L72" s="424">
        <v>4</v>
      </c>
      <c r="M72" s="425"/>
      <c r="N72" s="425"/>
      <c r="O72" s="425"/>
      <c r="P72" s="425"/>
      <c r="Q72" s="425"/>
      <c r="R72" s="425"/>
      <c r="S72" s="426"/>
    </row>
    <row r="73" spans="2:19" ht="12.75">
      <c r="B73" s="37">
        <v>1</v>
      </c>
      <c r="C73" s="427" t="s">
        <v>38</v>
      </c>
      <c r="D73" s="428"/>
      <c r="E73" s="428"/>
      <c r="F73" s="428"/>
      <c r="G73" s="428"/>
      <c r="H73" s="428"/>
      <c r="I73" s="429"/>
      <c r="J73" s="481" t="s">
        <v>291</v>
      </c>
      <c r="K73" s="481"/>
      <c r="L73" s="482">
        <v>40500</v>
      </c>
      <c r="M73" s="483"/>
      <c r="N73" s="483"/>
      <c r="O73" s="483"/>
      <c r="P73" s="483"/>
      <c r="Q73" s="483"/>
      <c r="R73" s="483"/>
      <c r="S73" s="484"/>
    </row>
    <row r="74" spans="2:19" ht="12.75">
      <c r="B74" s="37">
        <v>2</v>
      </c>
      <c r="C74" s="427" t="s">
        <v>94</v>
      </c>
      <c r="D74" s="428"/>
      <c r="E74" s="428"/>
      <c r="F74" s="428"/>
      <c r="G74" s="428"/>
      <c r="H74" s="428"/>
      <c r="I74" s="429"/>
      <c r="J74" s="481" t="s">
        <v>291</v>
      </c>
      <c r="K74" s="481"/>
      <c r="L74" s="482">
        <v>200</v>
      </c>
      <c r="M74" s="483"/>
      <c r="N74" s="483"/>
      <c r="O74" s="483"/>
      <c r="P74" s="483"/>
      <c r="Q74" s="483"/>
      <c r="R74" s="483"/>
      <c r="S74" s="484"/>
    </row>
    <row r="75" spans="2:19" ht="12.75" customHeight="1">
      <c r="B75" s="37"/>
      <c r="C75" s="510" t="s">
        <v>57</v>
      </c>
      <c r="D75" s="511"/>
      <c r="E75" s="511"/>
      <c r="F75" s="511"/>
      <c r="G75" s="511"/>
      <c r="H75" s="511"/>
      <c r="I75" s="511"/>
      <c r="J75" s="511"/>
      <c r="K75" s="511"/>
      <c r="L75" s="393">
        <f>L73+L74</f>
        <v>40700</v>
      </c>
      <c r="M75" s="393"/>
      <c r="N75" s="393"/>
      <c r="O75" s="393"/>
      <c r="P75" s="393"/>
      <c r="Q75" s="393"/>
      <c r="R75" s="393"/>
      <c r="S75" s="394"/>
    </row>
    <row r="76" spans="2:19" ht="10.5" customHeight="1">
      <c r="B76" s="52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2:19" ht="12" customHeight="1">
      <c r="B77" s="52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 t="s">
        <v>36</v>
      </c>
      <c r="R77" s="24"/>
      <c r="S77" s="24"/>
    </row>
    <row r="78" spans="2:19" ht="25.5">
      <c r="B78" s="37" t="s">
        <v>25</v>
      </c>
      <c r="C78" s="452" t="s">
        <v>26</v>
      </c>
      <c r="D78" s="452"/>
      <c r="E78" s="452"/>
      <c r="F78" s="452"/>
      <c r="G78" s="452"/>
      <c r="H78" s="452"/>
      <c r="I78" s="452"/>
      <c r="J78" s="452"/>
      <c r="K78" s="452" t="s">
        <v>28</v>
      </c>
      <c r="L78" s="452"/>
      <c r="M78" s="452"/>
      <c r="N78" s="452" t="s">
        <v>27</v>
      </c>
      <c r="O78" s="452"/>
      <c r="P78" s="452"/>
      <c r="Q78" s="452"/>
      <c r="R78" s="452"/>
      <c r="S78" s="452"/>
    </row>
    <row r="79" spans="2:19" ht="12.75" customHeight="1">
      <c r="B79" s="37">
        <v>1</v>
      </c>
      <c r="C79" s="452">
        <v>2</v>
      </c>
      <c r="D79" s="452"/>
      <c r="E79" s="452"/>
      <c r="F79" s="452"/>
      <c r="G79" s="452"/>
      <c r="H79" s="452"/>
      <c r="I79" s="452"/>
      <c r="J79" s="452"/>
      <c r="K79" s="452">
        <v>3</v>
      </c>
      <c r="L79" s="452"/>
      <c r="M79" s="452"/>
      <c r="N79" s="452">
        <v>4</v>
      </c>
      <c r="O79" s="452"/>
      <c r="P79" s="452"/>
      <c r="Q79" s="452"/>
      <c r="R79" s="452"/>
      <c r="S79" s="452"/>
    </row>
    <row r="80" spans="2:19" ht="24" customHeight="1">
      <c r="B80" s="54">
        <v>1</v>
      </c>
      <c r="C80" s="469" t="s">
        <v>95</v>
      </c>
      <c r="D80" s="470"/>
      <c r="E80" s="470"/>
      <c r="F80" s="470"/>
      <c r="G80" s="470"/>
      <c r="H80" s="470"/>
      <c r="I80" s="470"/>
      <c r="J80" s="471"/>
      <c r="K80" s="474" t="s">
        <v>292</v>
      </c>
      <c r="L80" s="474"/>
      <c r="M80" s="474"/>
      <c r="N80" s="494">
        <v>700</v>
      </c>
      <c r="O80" s="494"/>
      <c r="P80" s="494"/>
      <c r="Q80" s="494"/>
      <c r="R80" s="494"/>
      <c r="S80" s="494"/>
    </row>
    <row r="81" spans="2:19" ht="12.75" customHeight="1">
      <c r="B81" s="37">
        <v>2</v>
      </c>
      <c r="C81" s="427" t="s">
        <v>125</v>
      </c>
      <c r="D81" s="428"/>
      <c r="E81" s="428"/>
      <c r="F81" s="428"/>
      <c r="G81" s="428"/>
      <c r="H81" s="428"/>
      <c r="I81" s="428"/>
      <c r="J81" s="429"/>
      <c r="K81" s="453" t="s">
        <v>293</v>
      </c>
      <c r="L81" s="489"/>
      <c r="M81" s="454"/>
      <c r="N81" s="490">
        <v>2000</v>
      </c>
      <c r="O81" s="491"/>
      <c r="P81" s="491"/>
      <c r="Q81" s="491"/>
      <c r="R81" s="491"/>
      <c r="S81" s="492"/>
    </row>
    <row r="82" spans="2:19" ht="12.75" customHeight="1">
      <c r="B82" s="37"/>
      <c r="C82" s="493" t="s">
        <v>57</v>
      </c>
      <c r="D82" s="493"/>
      <c r="E82" s="493"/>
      <c r="F82" s="493"/>
      <c r="G82" s="493"/>
      <c r="H82" s="493"/>
      <c r="I82" s="493"/>
      <c r="J82" s="493"/>
      <c r="K82" s="481"/>
      <c r="L82" s="481"/>
      <c r="M82" s="481"/>
      <c r="N82" s="381">
        <f>N80+N81</f>
        <v>2700</v>
      </c>
      <c r="O82" s="381"/>
      <c r="P82" s="381"/>
      <c r="Q82" s="381"/>
      <c r="R82" s="381"/>
      <c r="S82" s="381"/>
    </row>
    <row r="83" spans="2:19" ht="5.25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6"/>
      <c r="Q83" s="42"/>
      <c r="R83" s="24"/>
      <c r="S83" s="24"/>
    </row>
    <row r="84" spans="2:20" ht="15.75" customHeight="1">
      <c r="B84" s="464" t="s">
        <v>272</v>
      </c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4"/>
      <c r="S84" s="464"/>
      <c r="T84" s="81"/>
    </row>
    <row r="85" spans="2:20" ht="15.7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24" t="s">
        <v>30</v>
      </c>
      <c r="S85" s="12"/>
      <c r="T85" s="81"/>
    </row>
    <row r="86" spans="2:20" ht="25.5" customHeight="1">
      <c r="B86" s="37" t="s">
        <v>25</v>
      </c>
      <c r="C86" s="452" t="s">
        <v>26</v>
      </c>
      <c r="D86" s="452"/>
      <c r="E86" s="452"/>
      <c r="F86" s="452"/>
      <c r="G86" s="452"/>
      <c r="H86" s="452"/>
      <c r="I86" s="452" t="s">
        <v>28</v>
      </c>
      <c r="J86" s="452"/>
      <c r="K86" s="452" t="s">
        <v>207</v>
      </c>
      <c r="L86" s="452"/>
      <c r="M86" s="452"/>
      <c r="N86" s="452" t="s">
        <v>208</v>
      </c>
      <c r="O86" s="452"/>
      <c r="P86" s="452"/>
      <c r="Q86" s="424" t="s">
        <v>37</v>
      </c>
      <c r="R86" s="425"/>
      <c r="S86" s="426"/>
      <c r="T86" s="81"/>
    </row>
    <row r="87" spans="2:20" ht="12.75">
      <c r="B87" s="37">
        <v>1</v>
      </c>
      <c r="C87" s="452">
        <v>2</v>
      </c>
      <c r="D87" s="452"/>
      <c r="E87" s="452"/>
      <c r="F87" s="452"/>
      <c r="G87" s="452"/>
      <c r="H87" s="452"/>
      <c r="I87" s="452">
        <v>3</v>
      </c>
      <c r="J87" s="452"/>
      <c r="K87" s="452">
        <v>4</v>
      </c>
      <c r="L87" s="452"/>
      <c r="M87" s="452"/>
      <c r="N87" s="452">
        <v>5</v>
      </c>
      <c r="O87" s="452"/>
      <c r="P87" s="452"/>
      <c r="Q87" s="424">
        <v>6</v>
      </c>
      <c r="R87" s="425"/>
      <c r="S87" s="426"/>
      <c r="T87" s="81"/>
    </row>
    <row r="88" spans="2:20" ht="12.75" customHeight="1">
      <c r="B88" s="54">
        <v>1</v>
      </c>
      <c r="C88" s="469" t="s">
        <v>273</v>
      </c>
      <c r="D88" s="470"/>
      <c r="E88" s="470"/>
      <c r="F88" s="470"/>
      <c r="G88" s="470"/>
      <c r="H88" s="471"/>
      <c r="I88" s="472">
        <v>34</v>
      </c>
      <c r="J88" s="473"/>
      <c r="K88" s="474" t="s">
        <v>205</v>
      </c>
      <c r="L88" s="474"/>
      <c r="M88" s="474"/>
      <c r="N88" s="475">
        <f>Q88/K88</f>
        <v>15000</v>
      </c>
      <c r="O88" s="475"/>
      <c r="P88" s="475"/>
      <c r="Q88" s="459">
        <v>15000</v>
      </c>
      <c r="R88" s="459"/>
      <c r="S88" s="460"/>
      <c r="T88" s="81"/>
    </row>
    <row r="89" spans="2:20" ht="12.75">
      <c r="B89" s="40"/>
      <c r="C89" s="420" t="s">
        <v>57</v>
      </c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2"/>
      <c r="Q89" s="362">
        <f>SUM(Q88:S88)</f>
        <v>15000</v>
      </c>
      <c r="R89" s="363"/>
      <c r="S89" s="364"/>
      <c r="T89" s="81"/>
    </row>
    <row r="90" spans="2:19" ht="9.75" customHeight="1">
      <c r="B90" s="52"/>
      <c r="C90" s="47"/>
      <c r="D90" s="47"/>
      <c r="E90" s="47"/>
      <c r="F90" s="47"/>
      <c r="G90" s="47"/>
      <c r="H90" s="47"/>
      <c r="I90" s="47"/>
      <c r="J90" s="47"/>
      <c r="K90" s="47"/>
      <c r="L90" s="24"/>
      <c r="M90" s="24"/>
      <c r="N90" s="24"/>
      <c r="O90" s="24"/>
      <c r="P90" s="24"/>
      <c r="Q90" s="24"/>
      <c r="R90" s="24"/>
      <c r="S90" s="24"/>
    </row>
    <row r="91" spans="2:19" ht="15.75" customHeight="1">
      <c r="B91" s="464" t="s">
        <v>72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</row>
    <row r="92" spans="2:19" ht="15.75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24" t="s">
        <v>30</v>
      </c>
      <c r="S92" s="12"/>
    </row>
    <row r="93" spans="2:19" ht="25.5" customHeight="1" outlineLevel="1">
      <c r="B93" s="37" t="s">
        <v>25</v>
      </c>
      <c r="C93" s="452" t="s">
        <v>26</v>
      </c>
      <c r="D93" s="452"/>
      <c r="E93" s="452"/>
      <c r="F93" s="452"/>
      <c r="G93" s="452"/>
      <c r="H93" s="452"/>
      <c r="I93" s="452" t="s">
        <v>28</v>
      </c>
      <c r="J93" s="452"/>
      <c r="K93" s="452" t="s">
        <v>207</v>
      </c>
      <c r="L93" s="452"/>
      <c r="M93" s="452"/>
      <c r="N93" s="452" t="s">
        <v>208</v>
      </c>
      <c r="O93" s="452"/>
      <c r="P93" s="452"/>
      <c r="Q93" s="424" t="s">
        <v>37</v>
      </c>
      <c r="R93" s="425"/>
      <c r="S93" s="426"/>
    </row>
    <row r="94" spans="2:19" ht="12.75" outlineLevel="1">
      <c r="B94" s="37">
        <v>1</v>
      </c>
      <c r="C94" s="452">
        <v>2</v>
      </c>
      <c r="D94" s="452"/>
      <c r="E94" s="452"/>
      <c r="F94" s="452"/>
      <c r="G94" s="452"/>
      <c r="H94" s="452"/>
      <c r="I94" s="452">
        <v>3</v>
      </c>
      <c r="J94" s="452"/>
      <c r="K94" s="452">
        <v>4</v>
      </c>
      <c r="L94" s="452"/>
      <c r="M94" s="452"/>
      <c r="N94" s="452">
        <v>5</v>
      </c>
      <c r="O94" s="452"/>
      <c r="P94" s="452"/>
      <c r="Q94" s="424">
        <v>6</v>
      </c>
      <c r="R94" s="425"/>
      <c r="S94" s="426"/>
    </row>
    <row r="95" spans="2:19" ht="12.75" customHeight="1" outlineLevel="1">
      <c r="B95" s="54">
        <v>1</v>
      </c>
      <c r="C95" s="469" t="s">
        <v>275</v>
      </c>
      <c r="D95" s="470"/>
      <c r="E95" s="470"/>
      <c r="F95" s="470"/>
      <c r="G95" s="470"/>
      <c r="H95" s="471"/>
      <c r="I95" s="472">
        <v>35</v>
      </c>
      <c r="J95" s="473"/>
      <c r="K95" s="474"/>
      <c r="L95" s="474"/>
      <c r="M95" s="474"/>
      <c r="N95" s="475"/>
      <c r="O95" s="475"/>
      <c r="P95" s="475"/>
      <c r="Q95" s="459">
        <v>5000</v>
      </c>
      <c r="R95" s="459"/>
      <c r="S95" s="460"/>
    </row>
    <row r="96" spans="2:19" ht="12" customHeight="1" outlineLevel="1">
      <c r="B96" s="54">
        <v>2</v>
      </c>
      <c r="C96" s="469" t="s">
        <v>274</v>
      </c>
      <c r="D96" s="470"/>
      <c r="E96" s="470"/>
      <c r="F96" s="470"/>
      <c r="G96" s="470"/>
      <c r="H96" s="471"/>
      <c r="I96" s="472">
        <v>35</v>
      </c>
      <c r="J96" s="473"/>
      <c r="K96" s="474"/>
      <c r="L96" s="474"/>
      <c r="M96" s="474"/>
      <c r="N96" s="488"/>
      <c r="O96" s="488"/>
      <c r="P96" s="488"/>
      <c r="Q96" s="459">
        <v>40150</v>
      </c>
      <c r="R96" s="459"/>
      <c r="S96" s="460"/>
    </row>
    <row r="97" spans="2:19" ht="12.75" outlineLevel="1">
      <c r="B97" s="40"/>
      <c r="C97" s="420" t="s">
        <v>57</v>
      </c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2"/>
      <c r="Q97" s="362">
        <f>SUM(Q95:S96)</f>
        <v>45150</v>
      </c>
      <c r="R97" s="363"/>
      <c r="S97" s="364"/>
    </row>
    <row r="98" spans="2:19" ht="12.75" outlineLevel="1">
      <c r="B98" s="45"/>
      <c r="C98" s="26"/>
      <c r="D98" s="26"/>
      <c r="E98" s="26"/>
      <c r="F98" s="26"/>
      <c r="G98" s="26"/>
      <c r="H98" s="26"/>
      <c r="I98" s="26"/>
      <c r="J98" s="26"/>
      <c r="K98" s="157"/>
      <c r="L98" s="157"/>
      <c r="M98" s="157"/>
      <c r="N98" s="158"/>
      <c r="O98" s="158"/>
      <c r="P98" s="158"/>
      <c r="Q98" s="158"/>
      <c r="R98" s="158"/>
      <c r="S98" s="158"/>
    </row>
    <row r="99" spans="2:19" ht="12.75" outlineLevel="1">
      <c r="B99" s="52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 t="s">
        <v>36</v>
      </c>
      <c r="S99" s="24"/>
    </row>
    <row r="100" spans="2:19" ht="25.5">
      <c r="B100" s="37" t="s">
        <v>25</v>
      </c>
      <c r="C100" s="452" t="s">
        <v>26</v>
      </c>
      <c r="D100" s="452"/>
      <c r="E100" s="452"/>
      <c r="F100" s="452"/>
      <c r="G100" s="452"/>
      <c r="H100" s="452"/>
      <c r="I100" s="452" t="s">
        <v>28</v>
      </c>
      <c r="J100" s="452"/>
      <c r="K100" s="452" t="s">
        <v>127</v>
      </c>
      <c r="L100" s="452"/>
      <c r="M100" s="452"/>
      <c r="N100" s="452" t="s">
        <v>128</v>
      </c>
      <c r="O100" s="452"/>
      <c r="P100" s="452"/>
      <c r="Q100" s="424" t="s">
        <v>37</v>
      </c>
      <c r="R100" s="425"/>
      <c r="S100" s="426"/>
    </row>
    <row r="101" spans="2:19" ht="12.75">
      <c r="B101" s="37">
        <v>1</v>
      </c>
      <c r="C101" s="452">
        <v>2</v>
      </c>
      <c r="D101" s="452"/>
      <c r="E101" s="452"/>
      <c r="F101" s="452"/>
      <c r="G101" s="452"/>
      <c r="H101" s="452"/>
      <c r="I101" s="452">
        <v>3</v>
      </c>
      <c r="J101" s="452"/>
      <c r="K101" s="452">
        <v>4</v>
      </c>
      <c r="L101" s="452"/>
      <c r="M101" s="452"/>
      <c r="N101" s="452">
        <v>5</v>
      </c>
      <c r="O101" s="452"/>
      <c r="P101" s="452"/>
      <c r="Q101" s="424">
        <v>6</v>
      </c>
      <c r="R101" s="425"/>
      <c r="S101" s="426"/>
    </row>
    <row r="102" spans="2:19" ht="12.75">
      <c r="B102" s="37">
        <v>1</v>
      </c>
      <c r="C102" s="427" t="s">
        <v>96</v>
      </c>
      <c r="D102" s="428"/>
      <c r="E102" s="428"/>
      <c r="F102" s="428"/>
      <c r="G102" s="428"/>
      <c r="H102" s="429"/>
      <c r="I102" s="453" t="s">
        <v>285</v>
      </c>
      <c r="J102" s="454"/>
      <c r="K102" s="455"/>
      <c r="L102" s="456"/>
      <c r="M102" s="457"/>
      <c r="N102" s="485"/>
      <c r="O102" s="513"/>
      <c r="P102" s="473"/>
      <c r="Q102" s="485"/>
      <c r="R102" s="486"/>
      <c r="S102" s="487"/>
    </row>
    <row r="103" spans="2:19" ht="12.75">
      <c r="B103" s="37"/>
      <c r="C103" s="427" t="s">
        <v>202</v>
      </c>
      <c r="D103" s="428"/>
      <c r="E103" s="428"/>
      <c r="F103" s="428"/>
      <c r="G103" s="428"/>
      <c r="H103" s="429"/>
      <c r="I103" s="453" t="s">
        <v>285</v>
      </c>
      <c r="J103" s="454"/>
      <c r="K103" s="461">
        <v>2067</v>
      </c>
      <c r="L103" s="462"/>
      <c r="M103" s="463"/>
      <c r="N103" s="485">
        <v>40.3</v>
      </c>
      <c r="O103" s="513"/>
      <c r="P103" s="473"/>
      <c r="Q103" s="458">
        <v>83301</v>
      </c>
      <c r="R103" s="459"/>
      <c r="S103" s="460"/>
    </row>
    <row r="104" spans="2:19" ht="12.75">
      <c r="B104" s="37"/>
      <c r="C104" s="427" t="s">
        <v>203</v>
      </c>
      <c r="D104" s="428"/>
      <c r="E104" s="428"/>
      <c r="F104" s="428"/>
      <c r="G104" s="428"/>
      <c r="H104" s="429"/>
      <c r="I104" s="453" t="s">
        <v>285</v>
      </c>
      <c r="J104" s="454"/>
      <c r="K104" s="461">
        <v>52</v>
      </c>
      <c r="L104" s="462"/>
      <c r="M104" s="463"/>
      <c r="N104" s="485">
        <v>185</v>
      </c>
      <c r="O104" s="513"/>
      <c r="P104" s="473"/>
      <c r="Q104" s="458">
        <v>9620</v>
      </c>
      <c r="R104" s="459"/>
      <c r="S104" s="460"/>
    </row>
    <row r="105" spans="2:19" ht="12.75">
      <c r="B105" s="40"/>
      <c r="C105" s="420" t="s">
        <v>57</v>
      </c>
      <c r="D105" s="421"/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1"/>
      <c r="P105" s="422"/>
      <c r="Q105" s="362">
        <f>Q103+Q104</f>
        <v>92921</v>
      </c>
      <c r="R105" s="363"/>
      <c r="S105" s="364"/>
    </row>
    <row r="106" spans="2:19" ht="12.75">
      <c r="B106" s="1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2:19" ht="12.75">
      <c r="B107" s="57"/>
      <c r="D107" s="55" t="s">
        <v>187</v>
      </c>
      <c r="F107" s="48"/>
      <c r="G107" s="160">
        <f>Q105+N82+L75+P67+P56+Q45+P36+Q97+P14+P20+P26+Q89</f>
        <v>799490.48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2:19" ht="12.75">
      <c r="B108" s="58"/>
      <c r="C108" s="48"/>
      <c r="D108" s="48"/>
      <c r="E108" s="48"/>
      <c r="F108" s="48"/>
      <c r="G108" s="27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2:19" ht="12.75">
      <c r="B109" s="5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2:19" ht="12.75">
      <c r="B110" s="13" t="s">
        <v>97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 t="s">
        <v>60</v>
      </c>
      <c r="N110" s="24"/>
      <c r="O110" s="24"/>
      <c r="P110" s="24"/>
      <c r="Q110" s="24"/>
      <c r="R110" s="24"/>
      <c r="S110" s="24"/>
    </row>
    <row r="111" spans="2:19" ht="12.75">
      <c r="B111" s="1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2:19" ht="12.75">
      <c r="B112" s="13" t="s">
        <v>98</v>
      </c>
      <c r="C112"/>
      <c r="D112" s="24"/>
      <c r="E112" s="24"/>
      <c r="F112" s="24"/>
      <c r="G112" s="24"/>
      <c r="H112" s="24"/>
      <c r="I112" s="24"/>
      <c r="J112" s="24"/>
      <c r="K112" s="24"/>
      <c r="L112" s="24"/>
      <c r="M112" s="24" t="s">
        <v>140</v>
      </c>
      <c r="N112" s="24"/>
      <c r="O112" s="24"/>
      <c r="P112" s="49" t="s">
        <v>61</v>
      </c>
      <c r="Q112" s="24"/>
      <c r="S112" s="24"/>
    </row>
    <row r="117" spans="2:19" ht="12.75">
      <c r="B117" s="56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</sheetData>
  <sheetProtection/>
  <mergeCells count="286">
    <mergeCell ref="K93:M93"/>
    <mergeCell ref="N93:P93"/>
    <mergeCell ref="Q93:S93"/>
    <mergeCell ref="N94:P94"/>
    <mergeCell ref="Q94:S94"/>
    <mergeCell ref="Q104:S104"/>
    <mergeCell ref="Q103:S103"/>
    <mergeCell ref="C103:H103"/>
    <mergeCell ref="J34:L34"/>
    <mergeCell ref="M34:O34"/>
    <mergeCell ref="N103:P103"/>
    <mergeCell ref="C102:H102"/>
    <mergeCell ref="B69:S69"/>
    <mergeCell ref="C93:H93"/>
    <mergeCell ref="I93:J93"/>
    <mergeCell ref="J53:L53"/>
    <mergeCell ref="M53:O53"/>
    <mergeCell ref="L75:S75"/>
    <mergeCell ref="I103:J103"/>
    <mergeCell ref="C105:P105"/>
    <mergeCell ref="Q105:S105"/>
    <mergeCell ref="C104:H104"/>
    <mergeCell ref="I104:J104"/>
    <mergeCell ref="K104:M104"/>
    <mergeCell ref="N104:P104"/>
    <mergeCell ref="C64:G64"/>
    <mergeCell ref="H64:I64"/>
    <mergeCell ref="K103:M103"/>
    <mergeCell ref="J51:L51"/>
    <mergeCell ref="I102:J102"/>
    <mergeCell ref="K102:M102"/>
    <mergeCell ref="M63:O63"/>
    <mergeCell ref="N102:P102"/>
    <mergeCell ref="P53:S53"/>
    <mergeCell ref="H53:I53"/>
    <mergeCell ref="P36:S36"/>
    <mergeCell ref="B38:S38"/>
    <mergeCell ref="O44:P44"/>
    <mergeCell ref="J43:K43"/>
    <mergeCell ref="C45:P45"/>
    <mergeCell ref="C75:K75"/>
    <mergeCell ref="C41:G41"/>
    <mergeCell ref="C42:G42"/>
    <mergeCell ref="C44:G44"/>
    <mergeCell ref="H44:I44"/>
    <mergeCell ref="M50:O50"/>
    <mergeCell ref="M49:O49"/>
    <mergeCell ref="H43:I43"/>
    <mergeCell ref="O41:P41"/>
    <mergeCell ref="L41:N41"/>
    <mergeCell ref="B47:S47"/>
    <mergeCell ref="J44:K44"/>
    <mergeCell ref="C43:G43"/>
    <mergeCell ref="J49:L49"/>
    <mergeCell ref="P49:S49"/>
    <mergeCell ref="O40:P40"/>
    <mergeCell ref="Q44:S44"/>
    <mergeCell ref="Q45:S45"/>
    <mergeCell ref="L44:N44"/>
    <mergeCell ref="W43:Y43"/>
    <mergeCell ref="Q40:S40"/>
    <mergeCell ref="W42:Y42"/>
    <mergeCell ref="Q43:S43"/>
    <mergeCell ref="Q42:S42"/>
    <mergeCell ref="Q41:S41"/>
    <mergeCell ref="C33:G33"/>
    <mergeCell ref="L40:N40"/>
    <mergeCell ref="H31:I31"/>
    <mergeCell ref="J35:L35"/>
    <mergeCell ref="H40:I40"/>
    <mergeCell ref="C40:G40"/>
    <mergeCell ref="C36:O36"/>
    <mergeCell ref="H33:I33"/>
    <mergeCell ref="C34:G34"/>
    <mergeCell ref="H34:I34"/>
    <mergeCell ref="P31:S31"/>
    <mergeCell ref="J30:L30"/>
    <mergeCell ref="M30:O30"/>
    <mergeCell ref="P33:S33"/>
    <mergeCell ref="M32:O32"/>
    <mergeCell ref="J33:L33"/>
    <mergeCell ref="M31:O31"/>
    <mergeCell ref="M33:O33"/>
    <mergeCell ref="J31:L31"/>
    <mergeCell ref="P30:S30"/>
    <mergeCell ref="P63:S63"/>
    <mergeCell ref="C63:G63"/>
    <mergeCell ref="H63:I63"/>
    <mergeCell ref="J62:L62"/>
    <mergeCell ref="J63:L63"/>
    <mergeCell ref="O43:P43"/>
    <mergeCell ref="L43:N43"/>
    <mergeCell ref="P56:S56"/>
    <mergeCell ref="P60:S60"/>
    <mergeCell ref="C56:O56"/>
    <mergeCell ref="P61:S61"/>
    <mergeCell ref="B58:S58"/>
    <mergeCell ref="M60:O60"/>
    <mergeCell ref="C60:G60"/>
    <mergeCell ref="C61:G61"/>
    <mergeCell ref="M51:O51"/>
    <mergeCell ref="P51:S51"/>
    <mergeCell ref="H60:I60"/>
    <mergeCell ref="C54:G54"/>
    <mergeCell ref="H54:I54"/>
    <mergeCell ref="C32:G32"/>
    <mergeCell ref="M62:O62"/>
    <mergeCell ref="C35:G35"/>
    <mergeCell ref="C62:G62"/>
    <mergeCell ref="H32:I32"/>
    <mergeCell ref="H51:I51"/>
    <mergeCell ref="H50:I50"/>
    <mergeCell ref="C49:G49"/>
    <mergeCell ref="C51:G51"/>
    <mergeCell ref="C50:G50"/>
    <mergeCell ref="P34:S34"/>
    <mergeCell ref="M35:O35"/>
    <mergeCell ref="M2:S3"/>
    <mergeCell ref="F7:M7"/>
    <mergeCell ref="C30:G30"/>
    <mergeCell ref="C31:G31"/>
    <mergeCell ref="F6:M6"/>
    <mergeCell ref="H30:I30"/>
    <mergeCell ref="B2:G3"/>
    <mergeCell ref="F8:M8"/>
    <mergeCell ref="B28:S28"/>
    <mergeCell ref="O42:P42"/>
    <mergeCell ref="H42:I42"/>
    <mergeCell ref="J42:K42"/>
    <mergeCell ref="L42:N42"/>
    <mergeCell ref="H35:I35"/>
    <mergeCell ref="P35:S35"/>
    <mergeCell ref="J32:L32"/>
    <mergeCell ref="P32:S32"/>
    <mergeCell ref="J41:K41"/>
    <mergeCell ref="J40:K40"/>
    <mergeCell ref="H41:I41"/>
    <mergeCell ref="P52:S52"/>
    <mergeCell ref="C52:G52"/>
    <mergeCell ref="H52:I52"/>
    <mergeCell ref="J52:L52"/>
    <mergeCell ref="M52:O52"/>
    <mergeCell ref="P50:S50"/>
    <mergeCell ref="J50:L50"/>
    <mergeCell ref="H49:I49"/>
    <mergeCell ref="P64:S64"/>
    <mergeCell ref="J60:L60"/>
    <mergeCell ref="C53:G53"/>
    <mergeCell ref="P67:S67"/>
    <mergeCell ref="H61:I61"/>
    <mergeCell ref="M61:O61"/>
    <mergeCell ref="J61:L61"/>
    <mergeCell ref="H62:I62"/>
    <mergeCell ref="C67:O67"/>
    <mergeCell ref="P62:S62"/>
    <mergeCell ref="J64:L64"/>
    <mergeCell ref="M64:O64"/>
    <mergeCell ref="C71:I71"/>
    <mergeCell ref="C80:J80"/>
    <mergeCell ref="L71:S71"/>
    <mergeCell ref="J73:K73"/>
    <mergeCell ref="C78:J78"/>
    <mergeCell ref="K79:M79"/>
    <mergeCell ref="N79:S79"/>
    <mergeCell ref="J72:K72"/>
    <mergeCell ref="Q95:S95"/>
    <mergeCell ref="N80:S80"/>
    <mergeCell ref="C73:I73"/>
    <mergeCell ref="C94:H94"/>
    <mergeCell ref="I94:J94"/>
    <mergeCell ref="K94:M94"/>
    <mergeCell ref="C95:H95"/>
    <mergeCell ref="I95:J95"/>
    <mergeCell ref="K95:M95"/>
    <mergeCell ref="C74:I74"/>
    <mergeCell ref="N95:P95"/>
    <mergeCell ref="I101:J101"/>
    <mergeCell ref="N100:P100"/>
    <mergeCell ref="K101:M101"/>
    <mergeCell ref="I100:J100"/>
    <mergeCell ref="C101:H101"/>
    <mergeCell ref="N101:P101"/>
    <mergeCell ref="C100:H100"/>
    <mergeCell ref="N96:P96"/>
    <mergeCell ref="Q96:S96"/>
    <mergeCell ref="C72:I72"/>
    <mergeCell ref="K81:M81"/>
    <mergeCell ref="B91:S91"/>
    <mergeCell ref="C81:J81"/>
    <mergeCell ref="K78:M78"/>
    <mergeCell ref="L72:S72"/>
    <mergeCell ref="N78:S78"/>
    <mergeCell ref="N81:S81"/>
    <mergeCell ref="K100:M100"/>
    <mergeCell ref="C79:J79"/>
    <mergeCell ref="K80:M80"/>
    <mergeCell ref="J74:K74"/>
    <mergeCell ref="L74:S74"/>
    <mergeCell ref="Q102:S102"/>
    <mergeCell ref="Q101:S101"/>
    <mergeCell ref="Q100:S100"/>
    <mergeCell ref="C96:H96"/>
    <mergeCell ref="I96:J96"/>
    <mergeCell ref="C65:G65"/>
    <mergeCell ref="H65:I65"/>
    <mergeCell ref="J65:L65"/>
    <mergeCell ref="M65:O65"/>
    <mergeCell ref="P65:S65"/>
    <mergeCell ref="C97:P97"/>
    <mergeCell ref="Q97:S97"/>
    <mergeCell ref="J71:K71"/>
    <mergeCell ref="K82:M82"/>
    <mergeCell ref="K96:M96"/>
    <mergeCell ref="B10:S10"/>
    <mergeCell ref="C11:I11"/>
    <mergeCell ref="J11:O11"/>
    <mergeCell ref="P11:S11"/>
    <mergeCell ref="C12:I12"/>
    <mergeCell ref="J12:O12"/>
    <mergeCell ref="P12:S12"/>
    <mergeCell ref="C13:I13"/>
    <mergeCell ref="J13:O13"/>
    <mergeCell ref="P13:S13"/>
    <mergeCell ref="C14:I14"/>
    <mergeCell ref="J14:O14"/>
    <mergeCell ref="P14:S14"/>
    <mergeCell ref="B16:S16"/>
    <mergeCell ref="C17:I17"/>
    <mergeCell ref="J17:O17"/>
    <mergeCell ref="P17:S17"/>
    <mergeCell ref="C18:I18"/>
    <mergeCell ref="J18:O18"/>
    <mergeCell ref="P18:S18"/>
    <mergeCell ref="C19:I19"/>
    <mergeCell ref="J19:O19"/>
    <mergeCell ref="P19:S19"/>
    <mergeCell ref="C20:I20"/>
    <mergeCell ref="J20:O20"/>
    <mergeCell ref="P20:S20"/>
    <mergeCell ref="B22:S22"/>
    <mergeCell ref="C23:I23"/>
    <mergeCell ref="J23:O23"/>
    <mergeCell ref="P23:S23"/>
    <mergeCell ref="C24:I24"/>
    <mergeCell ref="J24:O24"/>
    <mergeCell ref="P24:S24"/>
    <mergeCell ref="C25:I25"/>
    <mergeCell ref="J25:O25"/>
    <mergeCell ref="P25:S25"/>
    <mergeCell ref="C26:I26"/>
    <mergeCell ref="J26:O26"/>
    <mergeCell ref="P26:S26"/>
    <mergeCell ref="J54:L54"/>
    <mergeCell ref="M54:O54"/>
    <mergeCell ref="P54:S54"/>
    <mergeCell ref="C55:G55"/>
    <mergeCell ref="H55:I55"/>
    <mergeCell ref="J55:L55"/>
    <mergeCell ref="M55:O55"/>
    <mergeCell ref="P55:S55"/>
    <mergeCell ref="B84:S84"/>
    <mergeCell ref="C66:G66"/>
    <mergeCell ref="H66:I66"/>
    <mergeCell ref="J66:L66"/>
    <mergeCell ref="M66:O66"/>
    <mergeCell ref="P66:S66"/>
    <mergeCell ref="N82:S82"/>
    <mergeCell ref="C82:J82"/>
    <mergeCell ref="L73:S73"/>
    <mergeCell ref="C86:H86"/>
    <mergeCell ref="I86:J86"/>
    <mergeCell ref="K86:M86"/>
    <mergeCell ref="N86:P86"/>
    <mergeCell ref="Q86:S86"/>
    <mergeCell ref="C87:H87"/>
    <mergeCell ref="I87:J87"/>
    <mergeCell ref="K87:M87"/>
    <mergeCell ref="N87:P87"/>
    <mergeCell ref="Q87:S87"/>
    <mergeCell ref="C88:H88"/>
    <mergeCell ref="I88:J88"/>
    <mergeCell ref="K88:M88"/>
    <mergeCell ref="N88:P88"/>
    <mergeCell ref="Q88:S88"/>
    <mergeCell ref="C89:P89"/>
    <mergeCell ref="Q89:S89"/>
  </mergeCells>
  <printOptions/>
  <pageMargins left="0.5905511811023623" right="0" top="0.3937007874015748" bottom="0" header="0" footer="0"/>
  <pageSetup horizontalDpi="600" verticalDpi="600" orientation="portrait" paperSize="9" scale="96" r:id="rId1"/>
  <rowBreaks count="1" manualBreakCount="1">
    <brk id="46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T29"/>
  <sheetViews>
    <sheetView view="pageBreakPreview" zoomScale="60" zoomScalePageLayoutView="0" workbookViewId="0" topLeftCell="A1">
      <selection activeCell="I21" sqref="I21"/>
    </sheetView>
  </sheetViews>
  <sheetFormatPr defaultColWidth="9.00390625" defaultRowHeight="12.75"/>
  <cols>
    <col min="1" max="1" width="4.625" style="0" customWidth="1"/>
    <col min="2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13" t="s">
        <v>120</v>
      </c>
      <c r="M1" s="13"/>
      <c r="N1" s="13"/>
      <c r="O1" s="13"/>
      <c r="P1" s="13"/>
      <c r="Q1" s="14"/>
      <c r="R1" s="14"/>
    </row>
    <row r="2" spans="1:18" ht="12.75" customHeight="1">
      <c r="A2" s="465"/>
      <c r="B2" s="465"/>
      <c r="C2" s="465"/>
      <c r="D2" s="465"/>
      <c r="E2" s="465"/>
      <c r="F2" s="465"/>
      <c r="G2" s="11"/>
      <c r="H2" s="11"/>
      <c r="I2" s="11"/>
      <c r="J2" s="11"/>
      <c r="K2" s="11"/>
      <c r="L2" s="467" t="s">
        <v>197</v>
      </c>
      <c r="M2" s="467"/>
      <c r="N2" s="467"/>
      <c r="O2" s="467"/>
      <c r="P2" s="467"/>
      <c r="Q2" s="467"/>
      <c r="R2" s="467"/>
    </row>
    <row r="3" spans="1:18" ht="12.75">
      <c r="A3" s="465"/>
      <c r="B3" s="465"/>
      <c r="C3" s="465"/>
      <c r="D3" s="465"/>
      <c r="E3" s="465"/>
      <c r="F3" s="465"/>
      <c r="G3" s="11"/>
      <c r="H3" s="11"/>
      <c r="I3" s="11"/>
      <c r="J3" s="11"/>
      <c r="K3" s="11"/>
      <c r="L3" s="467"/>
      <c r="M3" s="467"/>
      <c r="N3" s="467"/>
      <c r="O3" s="467"/>
      <c r="P3" s="467"/>
      <c r="Q3" s="467"/>
      <c r="R3" s="467"/>
    </row>
    <row r="4" spans="1:18" ht="12.75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62" t="s">
        <v>198</v>
      </c>
      <c r="M4" s="62"/>
      <c r="N4" s="62"/>
      <c r="O4" s="62"/>
      <c r="P4" s="62"/>
      <c r="Q4" s="79"/>
      <c r="R4" s="79"/>
    </row>
    <row r="5" spans="1:18" ht="12.75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62" t="s">
        <v>66</v>
      </c>
      <c r="M5" s="62"/>
      <c r="N5" s="62"/>
      <c r="O5" s="62"/>
      <c r="P5" s="62"/>
      <c r="Q5" s="6"/>
      <c r="R5" s="6"/>
    </row>
    <row r="6" spans="1:18" ht="12.75">
      <c r="A6" s="51"/>
      <c r="B6" s="11"/>
      <c r="C6" s="11"/>
      <c r="D6" s="11"/>
      <c r="E6" s="466" t="s">
        <v>24</v>
      </c>
      <c r="F6" s="466"/>
      <c r="G6" s="466"/>
      <c r="H6" s="466"/>
      <c r="I6" s="466"/>
      <c r="J6" s="466"/>
      <c r="K6" s="466"/>
      <c r="L6" s="466"/>
      <c r="M6" s="11"/>
      <c r="N6" s="11"/>
      <c r="O6" s="11"/>
      <c r="P6" s="11"/>
      <c r="Q6" s="11"/>
      <c r="R6" s="11"/>
    </row>
    <row r="7" spans="1:18" ht="12.75">
      <c r="A7" s="51"/>
      <c r="B7" s="11"/>
      <c r="C7" s="11"/>
      <c r="D7" s="11"/>
      <c r="E7" s="466" t="s">
        <v>248</v>
      </c>
      <c r="F7" s="466"/>
      <c r="G7" s="466"/>
      <c r="H7" s="466"/>
      <c r="I7" s="466"/>
      <c r="J7" s="466"/>
      <c r="K7" s="466"/>
      <c r="L7" s="466"/>
      <c r="M7" s="11"/>
      <c r="N7" s="11"/>
      <c r="O7" s="11"/>
      <c r="P7" s="11"/>
      <c r="Q7" s="11"/>
      <c r="R7" s="11"/>
    </row>
    <row r="8" spans="1:18" ht="12.75">
      <c r="A8" s="51"/>
      <c r="B8" s="11"/>
      <c r="C8" s="11"/>
      <c r="D8" s="11"/>
      <c r="E8" s="468" t="s">
        <v>196</v>
      </c>
      <c r="F8" s="468"/>
      <c r="G8" s="468"/>
      <c r="H8" s="468"/>
      <c r="I8" s="468"/>
      <c r="J8" s="468"/>
      <c r="K8" s="468"/>
      <c r="L8" s="468"/>
      <c r="M8" s="11"/>
      <c r="N8" s="11"/>
      <c r="O8" s="11"/>
      <c r="P8" s="11"/>
      <c r="Q8" s="11"/>
      <c r="R8" s="11"/>
    </row>
    <row r="9" spans="1:18" ht="12.75">
      <c r="A9" s="5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464" t="s">
        <v>72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</row>
    <row r="11" spans="1:18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4" t="s">
        <v>30</v>
      </c>
      <c r="R11" s="12"/>
    </row>
    <row r="12" spans="1:18" ht="25.5">
      <c r="A12" s="37" t="s">
        <v>25</v>
      </c>
      <c r="B12" s="452" t="s">
        <v>26</v>
      </c>
      <c r="C12" s="452"/>
      <c r="D12" s="452"/>
      <c r="E12" s="452"/>
      <c r="F12" s="452"/>
      <c r="G12" s="452"/>
      <c r="H12" s="452" t="s">
        <v>28</v>
      </c>
      <c r="I12" s="452"/>
      <c r="J12" s="515" t="s">
        <v>62</v>
      </c>
      <c r="K12" s="515"/>
      <c r="L12" s="38" t="s">
        <v>63</v>
      </c>
      <c r="M12" s="452" t="s">
        <v>39</v>
      </c>
      <c r="N12" s="452"/>
      <c r="O12" s="452"/>
      <c r="P12" s="424" t="s">
        <v>67</v>
      </c>
      <c r="Q12" s="425"/>
      <c r="R12" s="426"/>
    </row>
    <row r="13" spans="1:18" ht="12.75">
      <c r="A13" s="37">
        <v>1</v>
      </c>
      <c r="B13" s="452">
        <v>2</v>
      </c>
      <c r="C13" s="452"/>
      <c r="D13" s="452"/>
      <c r="E13" s="452"/>
      <c r="F13" s="452"/>
      <c r="G13" s="452"/>
      <c r="H13" s="452">
        <v>3</v>
      </c>
      <c r="I13" s="452"/>
      <c r="J13" s="452">
        <v>4</v>
      </c>
      <c r="K13" s="452"/>
      <c r="L13" s="37">
        <v>5</v>
      </c>
      <c r="M13" s="452">
        <v>6</v>
      </c>
      <c r="N13" s="452"/>
      <c r="O13" s="452"/>
      <c r="P13" s="424">
        <v>7</v>
      </c>
      <c r="Q13" s="425"/>
      <c r="R13" s="426"/>
    </row>
    <row r="14" spans="1:20" ht="24.75" customHeight="1">
      <c r="A14" s="37">
        <v>1</v>
      </c>
      <c r="B14" s="427" t="s">
        <v>218</v>
      </c>
      <c r="C14" s="428"/>
      <c r="D14" s="428"/>
      <c r="E14" s="428"/>
      <c r="F14" s="428"/>
      <c r="G14" s="429"/>
      <c r="H14" s="478" t="s">
        <v>285</v>
      </c>
      <c r="I14" s="478"/>
      <c r="J14" s="477">
        <v>10</v>
      </c>
      <c r="K14" s="477"/>
      <c r="L14" s="80">
        <v>217</v>
      </c>
      <c r="M14" s="477">
        <v>77</v>
      </c>
      <c r="N14" s="477"/>
      <c r="O14" s="477"/>
      <c r="P14" s="341">
        <f>J14*L14*M14</f>
        <v>167090</v>
      </c>
      <c r="Q14" s="342"/>
      <c r="R14" s="343"/>
      <c r="T14">
        <f>J14*L14*M14</f>
        <v>167090</v>
      </c>
    </row>
    <row r="15" spans="1:18" ht="12.75">
      <c r="A15" s="37"/>
      <c r="B15" s="510" t="s">
        <v>57</v>
      </c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2"/>
      <c r="P15" s="458">
        <f>P14</f>
        <v>167090</v>
      </c>
      <c r="Q15" s="459"/>
      <c r="R15" s="460"/>
    </row>
    <row r="17" spans="1:18" ht="12.75">
      <c r="A17" s="1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24" t="s">
        <v>36</v>
      </c>
      <c r="Q17" s="11"/>
      <c r="R17" s="11"/>
    </row>
    <row r="18" spans="1:18" ht="38.25">
      <c r="A18" s="17" t="s">
        <v>25</v>
      </c>
      <c r="B18" s="424" t="s">
        <v>26</v>
      </c>
      <c r="C18" s="425"/>
      <c r="D18" s="425"/>
      <c r="E18" s="425"/>
      <c r="F18" s="425"/>
      <c r="G18" s="425"/>
      <c r="H18" s="426"/>
      <c r="I18" s="37" t="s">
        <v>28</v>
      </c>
      <c r="J18" s="424" t="s">
        <v>62</v>
      </c>
      <c r="K18" s="426"/>
      <c r="L18" s="38" t="s">
        <v>107</v>
      </c>
      <c r="M18" s="424" t="s">
        <v>39</v>
      </c>
      <c r="N18" s="425"/>
      <c r="O18" s="426"/>
      <c r="P18" s="424" t="s">
        <v>67</v>
      </c>
      <c r="Q18" s="425"/>
      <c r="R18" s="426"/>
    </row>
    <row r="19" spans="1:18" ht="12.75">
      <c r="A19" s="37">
        <v>1</v>
      </c>
      <c r="B19" s="424">
        <v>2</v>
      </c>
      <c r="C19" s="425"/>
      <c r="D19" s="425"/>
      <c r="E19" s="425"/>
      <c r="F19" s="425"/>
      <c r="G19" s="425"/>
      <c r="H19" s="426"/>
      <c r="I19" s="37">
        <v>3</v>
      </c>
      <c r="J19" s="424">
        <v>4</v>
      </c>
      <c r="K19" s="426"/>
      <c r="L19" s="37">
        <v>5</v>
      </c>
      <c r="M19" s="424">
        <v>6</v>
      </c>
      <c r="N19" s="425"/>
      <c r="O19" s="426"/>
      <c r="P19" s="424">
        <v>7</v>
      </c>
      <c r="Q19" s="425"/>
      <c r="R19" s="426"/>
    </row>
    <row r="20" spans="1:20" ht="30.75" customHeight="1">
      <c r="A20" s="37">
        <v>1</v>
      </c>
      <c r="B20" s="427" t="s">
        <v>226</v>
      </c>
      <c r="C20" s="428"/>
      <c r="D20" s="428"/>
      <c r="E20" s="428"/>
      <c r="F20" s="428"/>
      <c r="G20" s="428"/>
      <c r="H20" s="429"/>
      <c r="I20" s="64" t="s">
        <v>285</v>
      </c>
      <c r="J20" s="482">
        <v>9</v>
      </c>
      <c r="K20" s="484"/>
      <c r="L20" s="41">
        <v>217</v>
      </c>
      <c r="M20" s="424">
        <v>38.5</v>
      </c>
      <c r="N20" s="425"/>
      <c r="O20" s="426"/>
      <c r="P20" s="352">
        <f>J20*L20*M20</f>
        <v>75190.5</v>
      </c>
      <c r="Q20" s="353"/>
      <c r="R20" s="354"/>
      <c r="T20">
        <f>J20*L20*M20</f>
        <v>75190.5</v>
      </c>
    </row>
    <row r="23" spans="1:13" ht="12.75">
      <c r="A23" s="31" t="s">
        <v>188</v>
      </c>
      <c r="B23" s="23"/>
      <c r="C23" s="23"/>
      <c r="D23" s="11"/>
      <c r="E23" s="11"/>
      <c r="F23" s="11"/>
      <c r="G23" s="29"/>
      <c r="H23" s="514">
        <f>P15+P20</f>
        <v>242280.5</v>
      </c>
      <c r="I23" s="514"/>
      <c r="J23" s="514"/>
      <c r="K23" s="29"/>
      <c r="L23" s="29"/>
      <c r="M23" s="29"/>
    </row>
    <row r="24" spans="1:13" ht="12.75">
      <c r="A24" s="28"/>
      <c r="B24" s="29"/>
      <c r="C24" s="29"/>
      <c r="D24" s="29"/>
      <c r="E24" s="29"/>
      <c r="F24" s="29"/>
      <c r="G24" s="29"/>
      <c r="H24" s="30"/>
      <c r="I24" s="30"/>
      <c r="J24" s="29"/>
      <c r="K24" s="29"/>
      <c r="L24" s="29"/>
      <c r="M24" s="29"/>
    </row>
    <row r="25" spans="1:13" ht="12.75">
      <c r="A25" s="28"/>
      <c r="B25" s="32"/>
      <c r="C25" s="32"/>
      <c r="D25" s="32"/>
      <c r="E25" s="32"/>
      <c r="F25" s="32"/>
      <c r="G25" s="32"/>
      <c r="H25" s="30"/>
      <c r="I25" s="30"/>
      <c r="J25" s="29"/>
      <c r="K25" s="29"/>
      <c r="L25" s="29"/>
      <c r="M25" s="29"/>
    </row>
    <row r="26" spans="1:13" ht="12.75">
      <c r="A26" s="33" t="s">
        <v>97</v>
      </c>
      <c r="B26" s="33"/>
      <c r="C26" s="33"/>
      <c r="D26" s="33"/>
      <c r="E26" s="33"/>
      <c r="F26" s="33"/>
      <c r="G26" s="33"/>
      <c r="H26" s="33"/>
      <c r="I26" s="33"/>
      <c r="J26" s="33"/>
      <c r="K26" s="33" t="s">
        <v>60</v>
      </c>
      <c r="L26" s="33"/>
      <c r="M26" s="33"/>
    </row>
    <row r="27" spans="1:1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33" t="s">
        <v>98</v>
      </c>
      <c r="B28" s="11"/>
      <c r="C28" s="11"/>
      <c r="D28" s="11"/>
      <c r="E28" s="11"/>
      <c r="F28" s="11"/>
      <c r="G28" s="11"/>
      <c r="H28" s="33"/>
      <c r="I28" s="33"/>
      <c r="J28" s="33"/>
      <c r="K28" s="11" t="s">
        <v>140</v>
      </c>
      <c r="L28" s="33"/>
      <c r="M28" s="33"/>
    </row>
    <row r="29" spans="1:13" ht="12.75">
      <c r="A29" s="36" t="s">
        <v>61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</sheetData>
  <sheetProtection/>
  <mergeCells count="36">
    <mergeCell ref="E8:L8"/>
    <mergeCell ref="P12:R12"/>
    <mergeCell ref="A10:R10"/>
    <mergeCell ref="H13:I13"/>
    <mergeCell ref="J13:K13"/>
    <mergeCell ref="M13:O13"/>
    <mergeCell ref="P13:R13"/>
    <mergeCell ref="B12:G12"/>
    <mergeCell ref="H12:I12"/>
    <mergeCell ref="A2:F3"/>
    <mergeCell ref="L2:R3"/>
    <mergeCell ref="E6:L6"/>
    <mergeCell ref="E7:L7"/>
    <mergeCell ref="B15:O15"/>
    <mergeCell ref="P15:R15"/>
    <mergeCell ref="J14:K14"/>
    <mergeCell ref="J12:K12"/>
    <mergeCell ref="M12:O12"/>
    <mergeCell ref="M14:O14"/>
    <mergeCell ref="P14:R14"/>
    <mergeCell ref="B14:G14"/>
    <mergeCell ref="H14:I14"/>
    <mergeCell ref="B13:G13"/>
    <mergeCell ref="H23:J23"/>
    <mergeCell ref="B18:H18"/>
    <mergeCell ref="J18:K18"/>
    <mergeCell ref="M18:O18"/>
    <mergeCell ref="B20:H20"/>
    <mergeCell ref="J20:K20"/>
    <mergeCell ref="M20:O20"/>
    <mergeCell ref="P20:R20"/>
    <mergeCell ref="P18:R18"/>
    <mergeCell ref="B19:H19"/>
    <mergeCell ref="J19:K19"/>
    <mergeCell ref="M19:O19"/>
    <mergeCell ref="P19:R19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view="pageBreakPreview" zoomScale="60" zoomScalePageLayoutView="0" workbookViewId="0" topLeftCell="A1">
      <selection activeCell="T26" sqref="T26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6" width="4.75390625" style="0" customWidth="1"/>
    <col min="17" max="17" width="9.625" style="0" customWidth="1"/>
  </cols>
  <sheetData>
    <row r="1" spans="1:17" ht="12.75">
      <c r="A1" s="4"/>
      <c r="B1" s="11"/>
      <c r="C1" s="11"/>
      <c r="D1" s="11"/>
      <c r="E1" s="11"/>
      <c r="F1" s="11"/>
      <c r="G1" s="11"/>
      <c r="H1" s="11"/>
      <c r="I1" s="11"/>
      <c r="J1" s="11"/>
      <c r="K1" s="13" t="s">
        <v>120</v>
      </c>
      <c r="L1" s="13"/>
      <c r="M1" s="13"/>
      <c r="N1" s="13"/>
      <c r="O1" s="13"/>
      <c r="P1" s="14"/>
      <c r="Q1" s="14"/>
    </row>
    <row r="2" spans="1:17" ht="12.75" customHeight="1">
      <c r="A2" s="465"/>
      <c r="B2" s="465"/>
      <c r="C2" s="465"/>
      <c r="D2" s="465"/>
      <c r="E2" s="465"/>
      <c r="F2" s="465"/>
      <c r="G2" s="11"/>
      <c r="H2" s="11"/>
      <c r="I2" s="11"/>
      <c r="J2" s="11"/>
      <c r="K2" s="467" t="s">
        <v>197</v>
      </c>
      <c r="L2" s="467"/>
      <c r="M2" s="467"/>
      <c r="N2" s="467"/>
      <c r="O2" s="467"/>
      <c r="P2" s="467"/>
      <c r="Q2" s="467"/>
    </row>
    <row r="3" spans="1:17" ht="12.75">
      <c r="A3" s="465"/>
      <c r="B3" s="465"/>
      <c r="C3" s="465"/>
      <c r="D3" s="465"/>
      <c r="E3" s="465"/>
      <c r="F3" s="465"/>
      <c r="G3" s="11"/>
      <c r="H3" s="11"/>
      <c r="I3" s="11"/>
      <c r="J3" s="11"/>
      <c r="K3" s="467"/>
      <c r="L3" s="467"/>
      <c r="M3" s="467"/>
      <c r="N3" s="467"/>
      <c r="O3" s="467"/>
      <c r="P3" s="467"/>
      <c r="Q3" s="467"/>
    </row>
    <row r="4" spans="1:17" ht="12.75">
      <c r="A4" s="4"/>
      <c r="B4" s="11"/>
      <c r="C4" s="11"/>
      <c r="D4" s="11"/>
      <c r="E4" s="11"/>
      <c r="F4" s="11"/>
      <c r="G4" s="11"/>
      <c r="H4" s="11"/>
      <c r="I4" s="11"/>
      <c r="J4" s="11"/>
      <c r="K4" s="62" t="s">
        <v>198</v>
      </c>
      <c r="L4" s="62"/>
      <c r="M4" s="62"/>
      <c r="N4" s="62"/>
      <c r="O4" s="62"/>
      <c r="P4" s="79"/>
      <c r="Q4" s="79"/>
    </row>
    <row r="5" spans="1:17" ht="12.75">
      <c r="A5" s="4"/>
      <c r="B5" s="11"/>
      <c r="C5" s="11"/>
      <c r="D5" s="11"/>
      <c r="E5" s="11"/>
      <c r="F5" s="11"/>
      <c r="G5" s="11"/>
      <c r="H5" s="11"/>
      <c r="I5" s="11"/>
      <c r="J5" s="11"/>
      <c r="K5" s="62" t="s">
        <v>66</v>
      </c>
      <c r="L5" s="62"/>
      <c r="M5" s="62"/>
      <c r="N5" s="62"/>
      <c r="O5" s="62"/>
      <c r="P5" s="6"/>
      <c r="Q5" s="6"/>
    </row>
    <row r="6" spans="1:17" ht="12.75">
      <c r="A6" s="51"/>
      <c r="B6" s="11"/>
      <c r="C6" s="11"/>
      <c r="D6" s="11"/>
      <c r="E6" s="466" t="s">
        <v>24</v>
      </c>
      <c r="F6" s="466"/>
      <c r="G6" s="466"/>
      <c r="H6" s="466"/>
      <c r="I6" s="466"/>
      <c r="J6" s="466"/>
      <c r="K6" s="466"/>
      <c r="L6" s="11"/>
      <c r="M6" s="11"/>
      <c r="N6" s="11"/>
      <c r="O6" s="11"/>
      <c r="P6" s="11"/>
      <c r="Q6" s="11"/>
    </row>
    <row r="7" spans="1:17" ht="12.75">
      <c r="A7" s="51"/>
      <c r="B7" s="11"/>
      <c r="C7" s="11"/>
      <c r="D7" s="11"/>
      <c r="E7" s="15" t="s">
        <v>248</v>
      </c>
      <c r="F7" s="15"/>
      <c r="G7" s="15"/>
      <c r="H7" s="15"/>
      <c r="I7" s="15"/>
      <c r="J7" s="15"/>
      <c r="K7" s="15"/>
      <c r="L7" s="11"/>
      <c r="M7" s="11"/>
      <c r="N7" s="11"/>
      <c r="O7" s="11"/>
      <c r="P7" s="11"/>
      <c r="Q7" s="11"/>
    </row>
    <row r="8" spans="1:17" ht="12.75">
      <c r="A8" s="51"/>
      <c r="B8" s="11"/>
      <c r="C8" s="11"/>
      <c r="D8" s="11"/>
      <c r="E8" s="468" t="s">
        <v>196</v>
      </c>
      <c r="F8" s="468"/>
      <c r="G8" s="468"/>
      <c r="H8" s="468"/>
      <c r="I8" s="468"/>
      <c r="J8" s="468"/>
      <c r="K8" s="468"/>
      <c r="L8" s="11"/>
      <c r="M8" s="11"/>
      <c r="N8" s="11"/>
      <c r="O8" s="11"/>
      <c r="P8" s="11"/>
      <c r="Q8" s="11"/>
    </row>
    <row r="9" spans="1:17" ht="12.75">
      <c r="A9" s="5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464" t="s">
        <v>72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</row>
    <row r="11" spans="1:17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61"/>
      <c r="M11" s="161"/>
      <c r="N11" s="161"/>
      <c r="O11" s="12"/>
      <c r="P11" s="24" t="s">
        <v>30</v>
      </c>
      <c r="Q11" s="12"/>
    </row>
    <row r="12" spans="1:17" ht="25.5">
      <c r="A12" s="37" t="s">
        <v>25</v>
      </c>
      <c r="B12" s="452" t="s">
        <v>26</v>
      </c>
      <c r="C12" s="452"/>
      <c r="D12" s="452"/>
      <c r="E12" s="452"/>
      <c r="F12" s="452"/>
      <c r="G12" s="452"/>
      <c r="H12" s="452" t="s">
        <v>28</v>
      </c>
      <c r="I12" s="452"/>
      <c r="J12" s="472" t="s">
        <v>225</v>
      </c>
      <c r="K12" s="473"/>
      <c r="L12" s="476" t="s">
        <v>39</v>
      </c>
      <c r="M12" s="476"/>
      <c r="N12" s="476"/>
      <c r="O12" s="424" t="s">
        <v>37</v>
      </c>
      <c r="P12" s="425"/>
      <c r="Q12" s="426"/>
    </row>
    <row r="13" spans="1:17" ht="12.75">
      <c r="A13" s="37">
        <v>1</v>
      </c>
      <c r="B13" s="452">
        <v>2</v>
      </c>
      <c r="C13" s="452"/>
      <c r="D13" s="452"/>
      <c r="E13" s="452"/>
      <c r="F13" s="452"/>
      <c r="G13" s="452"/>
      <c r="H13" s="452">
        <v>3</v>
      </c>
      <c r="I13" s="452"/>
      <c r="J13" s="452">
        <v>4</v>
      </c>
      <c r="K13" s="452"/>
      <c r="L13" s="452">
        <v>5</v>
      </c>
      <c r="M13" s="452"/>
      <c r="N13" s="452"/>
      <c r="O13" s="424">
        <v>6</v>
      </c>
      <c r="P13" s="425"/>
      <c r="Q13" s="426"/>
    </row>
    <row r="14" spans="1:17" ht="49.5" customHeight="1">
      <c r="A14" s="37">
        <v>1</v>
      </c>
      <c r="B14" s="427" t="s">
        <v>223</v>
      </c>
      <c r="C14" s="428"/>
      <c r="D14" s="428"/>
      <c r="E14" s="428"/>
      <c r="F14" s="428"/>
      <c r="G14" s="429"/>
      <c r="H14" s="478" t="s">
        <v>286</v>
      </c>
      <c r="I14" s="478"/>
      <c r="J14" s="477">
        <v>16</v>
      </c>
      <c r="K14" s="477"/>
      <c r="L14" s="477">
        <v>318</v>
      </c>
      <c r="M14" s="477"/>
      <c r="N14" s="477"/>
      <c r="O14" s="341">
        <f>J14*L14</f>
        <v>5088</v>
      </c>
      <c r="P14" s="342"/>
      <c r="Q14" s="343"/>
    </row>
    <row r="15" spans="1:20" ht="12.75">
      <c r="A15" s="37">
        <v>2</v>
      </c>
      <c r="B15" s="469" t="s">
        <v>224</v>
      </c>
      <c r="C15" s="470"/>
      <c r="D15" s="470"/>
      <c r="E15" s="470"/>
      <c r="F15" s="470"/>
      <c r="G15" s="471"/>
      <c r="H15" s="478" t="s">
        <v>286</v>
      </c>
      <c r="I15" s="478"/>
      <c r="J15" s="461">
        <v>1</v>
      </c>
      <c r="K15" s="463"/>
      <c r="L15" s="461">
        <v>2000</v>
      </c>
      <c r="M15" s="462"/>
      <c r="N15" s="463"/>
      <c r="O15" s="341">
        <f>J15*L15</f>
        <v>2000</v>
      </c>
      <c r="P15" s="342"/>
      <c r="Q15" s="343"/>
      <c r="T15" s="67"/>
    </row>
    <row r="16" spans="1:20" ht="12.75">
      <c r="A16" s="37">
        <v>3</v>
      </c>
      <c r="B16" s="469" t="s">
        <v>227</v>
      </c>
      <c r="C16" s="470"/>
      <c r="D16" s="470"/>
      <c r="E16" s="470"/>
      <c r="F16" s="470"/>
      <c r="G16" s="471"/>
      <c r="H16" s="516" t="s">
        <v>286</v>
      </c>
      <c r="I16" s="517"/>
      <c r="J16" s="461">
        <v>1</v>
      </c>
      <c r="K16" s="463"/>
      <c r="L16" s="461">
        <v>10000</v>
      </c>
      <c r="M16" s="462"/>
      <c r="N16" s="463"/>
      <c r="O16" s="341">
        <f>J16*L16</f>
        <v>10000</v>
      </c>
      <c r="P16" s="342"/>
      <c r="Q16" s="343"/>
      <c r="T16" s="67"/>
    </row>
    <row r="17" spans="1:17" ht="12.75" customHeight="1">
      <c r="A17" s="510" t="s">
        <v>57</v>
      </c>
      <c r="B17" s="511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2"/>
      <c r="O17" s="518">
        <f>O14+O15+O16</f>
        <v>17088</v>
      </c>
      <c r="P17" s="519"/>
      <c r="Q17" s="520"/>
    </row>
    <row r="20" spans="1:12" ht="12.75">
      <c r="A20" s="31" t="s">
        <v>188</v>
      </c>
      <c r="B20" s="23"/>
      <c r="C20" s="23"/>
      <c r="D20" s="11"/>
      <c r="E20" s="11"/>
      <c r="F20" s="11"/>
      <c r="G20" s="29"/>
      <c r="H20" s="514">
        <f>O17</f>
        <v>17088</v>
      </c>
      <c r="I20" s="514"/>
      <c r="J20" s="514"/>
      <c r="K20" s="29"/>
      <c r="L20" s="29"/>
    </row>
    <row r="21" spans="1:12" ht="12.75">
      <c r="A21" s="28"/>
      <c r="B21" s="29"/>
      <c r="C21" s="29"/>
      <c r="D21" s="29"/>
      <c r="E21" s="29"/>
      <c r="F21" s="29"/>
      <c r="G21" s="29"/>
      <c r="H21" s="30"/>
      <c r="I21" s="30"/>
      <c r="J21" s="29"/>
      <c r="K21" s="29"/>
      <c r="L21" s="29"/>
    </row>
    <row r="22" spans="1:12" ht="12.75">
      <c r="A22" s="28"/>
      <c r="B22" s="32"/>
      <c r="C22" s="32"/>
      <c r="D22" s="32"/>
      <c r="E22" s="32"/>
      <c r="F22" s="32"/>
      <c r="G22" s="32"/>
      <c r="H22" s="30"/>
      <c r="I22" s="30"/>
      <c r="J22" s="29"/>
      <c r="K22" s="29"/>
      <c r="L22" s="29"/>
    </row>
    <row r="23" spans="1:12" ht="12.75">
      <c r="A23" s="33" t="s">
        <v>97</v>
      </c>
      <c r="B23" s="33"/>
      <c r="C23" s="33"/>
      <c r="D23" s="33"/>
      <c r="E23" s="33"/>
      <c r="F23" s="33"/>
      <c r="G23" s="33"/>
      <c r="H23" s="33"/>
      <c r="I23" s="33"/>
      <c r="J23" s="33"/>
      <c r="K23" s="33" t="s">
        <v>60</v>
      </c>
      <c r="L23" s="33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33" t="s">
        <v>98</v>
      </c>
      <c r="B25" s="11"/>
      <c r="C25" s="11"/>
      <c r="D25" s="11"/>
      <c r="E25" s="11"/>
      <c r="F25" s="11"/>
      <c r="G25" s="11"/>
      <c r="H25" s="33"/>
      <c r="I25" s="33"/>
      <c r="J25" s="33"/>
      <c r="K25" s="11" t="s">
        <v>140</v>
      </c>
      <c r="L25" s="33"/>
    </row>
    <row r="26" spans="1:12" ht="12.75">
      <c r="A26" s="36" t="s">
        <v>61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sheetProtection/>
  <mergeCells count="33">
    <mergeCell ref="K2:Q3"/>
    <mergeCell ref="O12:Q12"/>
    <mergeCell ref="O14:Q14"/>
    <mergeCell ref="A2:F3"/>
    <mergeCell ref="E6:K6"/>
    <mergeCell ref="E8:K8"/>
    <mergeCell ref="A10:Q10"/>
    <mergeCell ref="B12:G12"/>
    <mergeCell ref="H12:I12"/>
    <mergeCell ref="J12:K12"/>
    <mergeCell ref="L12:N12"/>
    <mergeCell ref="O17:Q17"/>
    <mergeCell ref="B13:G13"/>
    <mergeCell ref="H13:I13"/>
    <mergeCell ref="J13:K13"/>
    <mergeCell ref="L13:N13"/>
    <mergeCell ref="O13:Q13"/>
    <mergeCell ref="B14:G14"/>
    <mergeCell ref="H14:I14"/>
    <mergeCell ref="J14:K14"/>
    <mergeCell ref="O16:Q16"/>
    <mergeCell ref="B15:G15"/>
    <mergeCell ref="H15:I15"/>
    <mergeCell ref="J15:K15"/>
    <mergeCell ref="L15:N15"/>
    <mergeCell ref="O15:Q15"/>
    <mergeCell ref="L14:N14"/>
    <mergeCell ref="L16:N16"/>
    <mergeCell ref="H20:J20"/>
    <mergeCell ref="B16:G16"/>
    <mergeCell ref="H16:I16"/>
    <mergeCell ref="J16:K16"/>
    <mergeCell ref="A17:N17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Цатурова</cp:lastModifiedBy>
  <cp:lastPrinted>2017-03-16T08:27:59Z</cp:lastPrinted>
  <dcterms:created xsi:type="dcterms:W3CDTF">2011-11-10T05:26:38Z</dcterms:created>
  <dcterms:modified xsi:type="dcterms:W3CDTF">2017-03-16T08:32:58Z</dcterms:modified>
  <cp:category/>
  <cp:version/>
  <cp:contentType/>
  <cp:contentStatus/>
</cp:coreProperties>
</file>