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одкуйк" sheetId="4" r:id="rId1"/>
    <sheet name="пожарка" sheetId="5" r:id="rId2"/>
    <sheet name="Лист1" sheetId="1" r:id="rId3"/>
    <sheet name="Лист2" sheetId="2" r:id="rId4"/>
    <sheet name="Лист3" sheetId="3" r:id="rId5"/>
  </sheets>
  <calcPr calcId="144525"/>
</workbook>
</file>

<file path=xl/calcChain.xml><?xml version="1.0" encoding="utf-8"?>
<calcChain xmlns="http://schemas.openxmlformats.org/spreadsheetml/2006/main">
  <c r="C10" i="5" l="1"/>
  <c r="D9" i="5"/>
  <c r="D8" i="5"/>
  <c r="D7" i="5"/>
  <c r="D6" i="5"/>
  <c r="B5" i="5"/>
  <c r="B10" i="5" s="1"/>
  <c r="D4" i="5"/>
  <c r="C102" i="4"/>
  <c r="B102" i="4"/>
  <c r="M98" i="4"/>
  <c r="L98" i="4"/>
  <c r="C98" i="4"/>
  <c r="B98" i="4"/>
  <c r="N97" i="4"/>
  <c r="D97" i="4"/>
  <c r="D98" i="4" s="1"/>
  <c r="N96" i="4"/>
  <c r="C96" i="4"/>
  <c r="B96" i="4"/>
  <c r="N95" i="4"/>
  <c r="D95" i="4"/>
  <c r="D96" i="4" s="1"/>
  <c r="N94" i="4"/>
  <c r="D91" i="4"/>
  <c r="C90" i="4"/>
  <c r="D90" i="4" s="1"/>
  <c r="D89" i="4"/>
  <c r="D86" i="4"/>
  <c r="D85" i="4"/>
  <c r="C84" i="4"/>
  <c r="B84" i="4"/>
  <c r="D83" i="4"/>
  <c r="C82" i="4"/>
  <c r="B82" i="4"/>
  <c r="D82" i="4" s="1"/>
  <c r="C81" i="4"/>
  <c r="D81" i="4" s="1"/>
  <c r="C74" i="4"/>
  <c r="D73" i="4"/>
  <c r="D72" i="4"/>
  <c r="D71" i="4"/>
  <c r="D70" i="4"/>
  <c r="D69" i="4"/>
  <c r="B68" i="4"/>
  <c r="B74" i="4" s="1"/>
  <c r="I74" i="4" s="1"/>
  <c r="D67" i="4"/>
  <c r="D66" i="4"/>
  <c r="C65" i="4"/>
  <c r="D64" i="4"/>
  <c r="D63" i="4"/>
  <c r="D62" i="4"/>
  <c r="D61" i="4"/>
  <c r="D60" i="4"/>
  <c r="B59" i="4"/>
  <c r="B65" i="4" s="1"/>
  <c r="I65" i="4" s="1"/>
  <c r="D58" i="4"/>
  <c r="D57" i="4"/>
  <c r="D56" i="4"/>
  <c r="D55" i="4"/>
  <c r="D54" i="4"/>
  <c r="C53" i="4"/>
  <c r="D52" i="4"/>
  <c r="D51" i="4"/>
  <c r="B50" i="4"/>
  <c r="D50" i="4" s="1"/>
  <c r="B49" i="4"/>
  <c r="D49" i="4" s="1"/>
  <c r="D48" i="4"/>
  <c r="D47" i="4"/>
  <c r="D46" i="4"/>
  <c r="D45" i="4"/>
  <c r="B45" i="4"/>
  <c r="D44" i="4"/>
  <c r="D43" i="4"/>
  <c r="D42" i="4"/>
  <c r="D41" i="4"/>
  <c r="D40" i="4"/>
  <c r="D39" i="4"/>
  <c r="D38" i="4"/>
  <c r="B38" i="4"/>
  <c r="D37" i="4"/>
  <c r="B37" i="4"/>
  <c r="D36" i="4"/>
  <c r="D35" i="4"/>
  <c r="D33" i="4"/>
  <c r="D32" i="4"/>
  <c r="D31" i="4"/>
  <c r="B31" i="4"/>
  <c r="D30" i="4"/>
  <c r="D29" i="4"/>
  <c r="D28" i="4"/>
  <c r="D27" i="4"/>
  <c r="D26" i="4"/>
  <c r="D25" i="4"/>
  <c r="D24" i="4"/>
  <c r="D23" i="4"/>
  <c r="D22" i="4"/>
  <c r="D21" i="4"/>
  <c r="D20" i="4"/>
  <c r="B19" i="4"/>
  <c r="D19" i="4" s="1"/>
  <c r="B18" i="4"/>
  <c r="D18" i="4" s="1"/>
  <c r="C17" i="4"/>
  <c r="C34" i="4" s="1"/>
  <c r="B17" i="4"/>
  <c r="B34" i="4" s="1"/>
  <c r="I34" i="4" s="1"/>
  <c r="B15" i="4"/>
  <c r="D15" i="4" s="1"/>
  <c r="C14" i="4"/>
  <c r="B14" i="4"/>
  <c r="C13" i="4"/>
  <c r="B13" i="4"/>
  <c r="B16" i="4" s="1"/>
  <c r="C12" i="4"/>
  <c r="C16" i="4" s="1"/>
  <c r="C11" i="4"/>
  <c r="B11" i="4"/>
  <c r="D10" i="4"/>
  <c r="D9" i="4"/>
  <c r="D8" i="4"/>
  <c r="D7" i="4"/>
  <c r="D11" i="4" s="1"/>
  <c r="C6" i="4"/>
  <c r="B6" i="4"/>
  <c r="D5" i="4"/>
  <c r="D4" i="4"/>
  <c r="D6" i="4" s="1"/>
  <c r="D14" i="4" l="1"/>
  <c r="D53" i="4"/>
  <c r="B53" i="4"/>
  <c r="I53" i="4" s="1"/>
  <c r="D65" i="4"/>
  <c r="D59" i="4"/>
  <c r="D84" i="4"/>
  <c r="N98" i="4"/>
  <c r="D102" i="4"/>
  <c r="D5" i="5"/>
  <c r="D10" i="5" s="1"/>
  <c r="D12" i="4"/>
  <c r="D17" i="4"/>
  <c r="D34" i="4" s="1"/>
  <c r="D68" i="4"/>
  <c r="D74" i="4" s="1"/>
  <c r="D13" i="4"/>
  <c r="D16" i="4" l="1"/>
</calcChain>
</file>

<file path=xl/comments1.xml><?xml version="1.0" encoding="utf-8"?>
<comments xmlns="http://schemas.openxmlformats.org/spreadsheetml/2006/main">
  <authors>
    <author>Автор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 сумма дог 28000,
310-17000
225 - 11000</t>
        </r>
      </text>
    </comment>
    <comment ref="C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сумма дог 33500
310-19590
340-13910</t>
        </r>
      </text>
    </comment>
    <comment ref="C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 дог на 31332</t>
        </r>
      </text>
    </comment>
    <comment ref="C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 дог на 31332</t>
        </r>
      </text>
    </comment>
    <comment ref="C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 сумма дог 28000,
310-17000
225 - 11000</t>
        </r>
      </text>
    </comment>
    <comment ref="C7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сумма дог 33500
310-19590
340-13910</t>
        </r>
      </text>
    </comment>
  </commentList>
</comments>
</file>

<file path=xl/sharedStrings.xml><?xml version="1.0" encoding="utf-8"?>
<sst xmlns="http://schemas.openxmlformats.org/spreadsheetml/2006/main" count="105" uniqueCount="94">
  <si>
    <t>*</t>
  </si>
  <si>
    <t>подкуйковская школа</t>
  </si>
  <si>
    <t>запланировано в смете</t>
  </si>
  <si>
    <t>заключен договор</t>
  </si>
  <si>
    <t>остаток</t>
  </si>
  <si>
    <t>командировочн расх</t>
  </si>
  <si>
    <t>возмещение расх на опл госпошлины</t>
  </si>
  <si>
    <t>итого 212</t>
  </si>
  <si>
    <t>интернет,</t>
  </si>
  <si>
    <t>телефон</t>
  </si>
  <si>
    <t>услуги почты</t>
  </si>
  <si>
    <t>сотовая связь</t>
  </si>
  <si>
    <t>итого 221</t>
  </si>
  <si>
    <t>поставка газа</t>
  </si>
  <si>
    <t>электроснабжение</t>
  </si>
  <si>
    <t>водоснабжение</t>
  </si>
  <si>
    <t>вывоз ЖБО</t>
  </si>
  <si>
    <t>итого 223</t>
  </si>
  <si>
    <t>ТО сигнализаторов</t>
  </si>
  <si>
    <t>ТО систем газораспеределения</t>
  </si>
  <si>
    <t>эксплуатация объектов газораспределительной сети</t>
  </si>
  <si>
    <t>снятие, установка, юстировка, госпроверка сизнализаторов</t>
  </si>
  <si>
    <t>вывоз ТБО</t>
  </si>
  <si>
    <t>диагностика автобуса</t>
  </si>
  <si>
    <t>дератизация</t>
  </si>
  <si>
    <t>ТО автобуса</t>
  </si>
  <si>
    <t>заправка картриджа</t>
  </si>
  <si>
    <t>то котельной</t>
  </si>
  <si>
    <t>технич диагностика котельной</t>
  </si>
  <si>
    <t>испытание котлов</t>
  </si>
  <si>
    <t>установка блока СКЗИ</t>
  </si>
  <si>
    <t>ремонт теплого туалета</t>
  </si>
  <si>
    <t>испытание электроустановок</t>
  </si>
  <si>
    <t>ремонт колодца и установка жб крышки на него</t>
  </si>
  <si>
    <t>итого 225</t>
  </si>
  <si>
    <t>страховка автобуса</t>
  </si>
  <si>
    <t>предрейсовый МО</t>
  </si>
  <si>
    <t>обслуживание сайта</t>
  </si>
  <si>
    <t>сертификация перевозок</t>
  </si>
  <si>
    <t>обслуживание тревожной кнопки</t>
  </si>
  <si>
    <t>ЭЦП</t>
  </si>
  <si>
    <t>Выпуск и отгрузка карт тахогрофов</t>
  </si>
  <si>
    <t>санитарно - бактериологический исследования питьевой воды,</t>
  </si>
  <si>
    <t>гигиеническая подготка и аттестация</t>
  </si>
  <si>
    <t>медосмотр</t>
  </si>
  <si>
    <t>замена блока СКЗИ(калибровка)</t>
  </si>
  <si>
    <t>замена карт водителя</t>
  </si>
  <si>
    <t>ГЛОНАС</t>
  </si>
  <si>
    <t>заключение для летнего лагеря</t>
  </si>
  <si>
    <t>приобретение аттестатов</t>
  </si>
  <si>
    <t>сертификация здания котельной</t>
  </si>
  <si>
    <t>централизованная охрана</t>
  </si>
  <si>
    <t>итого 226</t>
  </si>
  <si>
    <t>хозтовары</t>
  </si>
  <si>
    <t>запасные части к автобусу</t>
  </si>
  <si>
    <t>бензин</t>
  </si>
  <si>
    <t>приобретение посуды</t>
  </si>
  <si>
    <t>канцтовары</t>
  </si>
  <si>
    <t>двери входные</t>
  </si>
  <si>
    <t>вода бутилированная</t>
  </si>
  <si>
    <t>игрушки</t>
  </si>
  <si>
    <t>когда придут деньги перенести на субвенцию</t>
  </si>
  <si>
    <t>краска</t>
  </si>
  <si>
    <t>итого 340</t>
  </si>
  <si>
    <t>токин для ЭЦП</t>
  </si>
  <si>
    <t>стул детский</t>
  </si>
  <si>
    <t>стол детский</t>
  </si>
  <si>
    <t>блок СКЗИ</t>
  </si>
  <si>
    <t>ванна з-х секционная</t>
  </si>
  <si>
    <t>итого 310</t>
  </si>
  <si>
    <t>прочие расходы, в том числе</t>
  </si>
  <si>
    <t>КОСГУ 340</t>
  </si>
  <si>
    <t>питание (субвенция)</t>
  </si>
  <si>
    <t>питание (родит плата) дошк гр</t>
  </si>
  <si>
    <t>питание(лагерь местн)</t>
  </si>
  <si>
    <t>питание (лагерь обл)</t>
  </si>
  <si>
    <t>учебные расходы(дошк группа)</t>
  </si>
  <si>
    <t>КОСГУ 310</t>
  </si>
  <si>
    <t>учебные расходы(учебники)</t>
  </si>
  <si>
    <t>учебники</t>
  </si>
  <si>
    <t>Финансовая грамотность, в том числе</t>
  </si>
  <si>
    <t>потребность</t>
  </si>
  <si>
    <t>заключ догов</t>
  </si>
  <si>
    <t>разница</t>
  </si>
  <si>
    <t>просвещение</t>
  </si>
  <si>
    <t>обучение финансовой грамотности</t>
  </si>
  <si>
    <t>дрофа</t>
  </si>
  <si>
    <t>русское слово</t>
  </si>
  <si>
    <t>приобретение учебных пособий</t>
  </si>
  <si>
    <t>вентана-граф</t>
  </si>
  <si>
    <t>ГОСГУ 225</t>
  </si>
  <si>
    <t>замена оконных блоков</t>
  </si>
  <si>
    <t>негорин</t>
  </si>
  <si>
    <t>извещатели, знаки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</si>
</sst>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 applyFill="1"/>
    <xf numFmtId="4" fontId="1" fillId="0" borderId="0" xfId="1" applyNumberFormat="1" applyFont="1" applyFill="1"/>
    <xf numFmtId="0" fontId="1" fillId="0" borderId="1" xfId="1" applyFont="1" applyFill="1" applyBorder="1"/>
    <xf numFmtId="4" fontId="1" fillId="0" borderId="1" xfId="1" applyNumberFormat="1" applyFont="1" applyFill="1" applyBorder="1" applyAlignment="1">
      <alignment horizontal="center" wrapText="1"/>
    </xf>
    <xf numFmtId="4" fontId="1" fillId="0" borderId="1" xfId="1" applyNumberFormat="1" applyFont="1" applyFill="1" applyBorder="1"/>
    <xf numFmtId="0" fontId="3" fillId="0" borderId="1" xfId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0" fontId="3" fillId="0" borderId="0" xfId="1" applyFont="1" applyFill="1"/>
    <xf numFmtId="4" fontId="3" fillId="0" borderId="1" xfId="1" applyNumberFormat="1" applyFont="1" applyFill="1" applyBorder="1"/>
    <xf numFmtId="0" fontId="1" fillId="0" borderId="1" xfId="1" applyFont="1" applyFill="1" applyBorder="1" applyAlignment="1">
      <alignment wrapText="1"/>
    </xf>
    <xf numFmtId="4" fontId="4" fillId="0" borderId="1" xfId="1" applyNumberFormat="1" applyFont="1" applyFill="1" applyBorder="1"/>
    <xf numFmtId="0" fontId="1" fillId="0" borderId="1" xfId="1" applyFill="1" applyBorder="1" applyAlignment="1">
      <alignment wrapText="1"/>
    </xf>
    <xf numFmtId="4" fontId="3" fillId="0" borderId="0" xfId="1" applyNumberFormat="1" applyFont="1" applyFill="1"/>
    <xf numFmtId="2" fontId="1" fillId="0" borderId="1" xfId="1" applyNumberFormat="1" applyFont="1" applyFill="1" applyBorder="1" applyAlignment="1">
      <alignment wrapText="1"/>
    </xf>
    <xf numFmtId="4" fontId="5" fillId="0" borderId="1" xfId="1" applyNumberFormat="1" applyFont="1" applyFill="1" applyBorder="1"/>
    <xf numFmtId="2" fontId="1" fillId="0" borderId="1" xfId="1" applyNumberFormat="1" applyFill="1" applyBorder="1" applyAlignment="1">
      <alignment wrapText="1"/>
    </xf>
    <xf numFmtId="0" fontId="1" fillId="0" borderId="0" xfId="1" applyFill="1"/>
    <xf numFmtId="0" fontId="1" fillId="3" borderId="1" xfId="1" applyFont="1" applyFill="1" applyBorder="1"/>
    <xf numFmtId="4" fontId="1" fillId="3" borderId="1" xfId="1" applyNumberFormat="1" applyFont="1" applyFill="1" applyBorder="1"/>
    <xf numFmtId="4" fontId="6" fillId="0" borderId="1" xfId="1" applyNumberFormat="1" applyFont="1" applyFill="1" applyBorder="1"/>
    <xf numFmtId="0" fontId="2" fillId="0" borderId="0" xfId="1" applyFont="1" applyFill="1"/>
    <xf numFmtId="0" fontId="6" fillId="0" borderId="0" xfId="1" applyFont="1" applyFill="1"/>
    <xf numFmtId="4" fontId="2" fillId="0" borderId="0" xfId="1" applyNumberFormat="1" applyFont="1" applyFill="1"/>
    <xf numFmtId="0" fontId="1" fillId="4" borderId="1" xfId="1" applyFont="1" applyFill="1" applyBorder="1"/>
    <xf numFmtId="4" fontId="1" fillId="4" borderId="1" xfId="1" applyNumberFormat="1" applyFont="1" applyFill="1" applyBorder="1"/>
    <xf numFmtId="4" fontId="2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82" sqref="D82"/>
    </sheetView>
  </sheetViews>
  <sheetFormatPr defaultRowHeight="12.75" x14ac:dyDescent="0.2"/>
  <cols>
    <col min="1" max="1" width="37.140625" style="1" customWidth="1"/>
    <col min="2" max="4" width="13.85546875" style="2" customWidth="1"/>
    <col min="5" max="8" width="9.140625" style="1"/>
    <col min="9" max="9" width="11.28515625" style="1" bestFit="1" customWidth="1"/>
    <col min="10" max="10" width="9.140625" style="1"/>
    <col min="11" max="11" width="12.85546875" style="1" customWidth="1"/>
    <col min="12" max="12" width="11.5703125" style="1" customWidth="1"/>
    <col min="13" max="13" width="10.42578125" style="1" customWidth="1"/>
    <col min="14" max="14" width="12.140625" style="1" customWidth="1"/>
    <col min="15" max="256" width="9.140625" style="1"/>
    <col min="257" max="257" width="37.140625" style="1" customWidth="1"/>
    <col min="258" max="260" width="13.85546875" style="1" customWidth="1"/>
    <col min="261" max="264" width="9.140625" style="1"/>
    <col min="265" max="265" width="11.28515625" style="1" bestFit="1" customWidth="1"/>
    <col min="266" max="266" width="9.140625" style="1"/>
    <col min="267" max="267" width="12.85546875" style="1" customWidth="1"/>
    <col min="268" max="268" width="11.5703125" style="1" customWidth="1"/>
    <col min="269" max="269" width="10.42578125" style="1" customWidth="1"/>
    <col min="270" max="270" width="12.140625" style="1" customWidth="1"/>
    <col min="271" max="512" width="9.140625" style="1"/>
    <col min="513" max="513" width="37.140625" style="1" customWidth="1"/>
    <col min="514" max="516" width="13.85546875" style="1" customWidth="1"/>
    <col min="517" max="520" width="9.140625" style="1"/>
    <col min="521" max="521" width="11.28515625" style="1" bestFit="1" customWidth="1"/>
    <col min="522" max="522" width="9.140625" style="1"/>
    <col min="523" max="523" width="12.85546875" style="1" customWidth="1"/>
    <col min="524" max="524" width="11.5703125" style="1" customWidth="1"/>
    <col min="525" max="525" width="10.42578125" style="1" customWidth="1"/>
    <col min="526" max="526" width="12.140625" style="1" customWidth="1"/>
    <col min="527" max="768" width="9.140625" style="1"/>
    <col min="769" max="769" width="37.140625" style="1" customWidth="1"/>
    <col min="770" max="772" width="13.85546875" style="1" customWidth="1"/>
    <col min="773" max="776" width="9.140625" style="1"/>
    <col min="777" max="777" width="11.28515625" style="1" bestFit="1" customWidth="1"/>
    <col min="778" max="778" width="9.140625" style="1"/>
    <col min="779" max="779" width="12.85546875" style="1" customWidth="1"/>
    <col min="780" max="780" width="11.5703125" style="1" customWidth="1"/>
    <col min="781" max="781" width="10.42578125" style="1" customWidth="1"/>
    <col min="782" max="782" width="12.140625" style="1" customWidth="1"/>
    <col min="783" max="1024" width="9.140625" style="1"/>
    <col min="1025" max="1025" width="37.140625" style="1" customWidth="1"/>
    <col min="1026" max="1028" width="13.85546875" style="1" customWidth="1"/>
    <col min="1029" max="1032" width="9.140625" style="1"/>
    <col min="1033" max="1033" width="11.28515625" style="1" bestFit="1" customWidth="1"/>
    <col min="1034" max="1034" width="9.140625" style="1"/>
    <col min="1035" max="1035" width="12.85546875" style="1" customWidth="1"/>
    <col min="1036" max="1036" width="11.5703125" style="1" customWidth="1"/>
    <col min="1037" max="1037" width="10.42578125" style="1" customWidth="1"/>
    <col min="1038" max="1038" width="12.140625" style="1" customWidth="1"/>
    <col min="1039" max="1280" width="9.140625" style="1"/>
    <col min="1281" max="1281" width="37.140625" style="1" customWidth="1"/>
    <col min="1282" max="1284" width="13.85546875" style="1" customWidth="1"/>
    <col min="1285" max="1288" width="9.140625" style="1"/>
    <col min="1289" max="1289" width="11.28515625" style="1" bestFit="1" customWidth="1"/>
    <col min="1290" max="1290" width="9.140625" style="1"/>
    <col min="1291" max="1291" width="12.85546875" style="1" customWidth="1"/>
    <col min="1292" max="1292" width="11.5703125" style="1" customWidth="1"/>
    <col min="1293" max="1293" width="10.42578125" style="1" customWidth="1"/>
    <col min="1294" max="1294" width="12.140625" style="1" customWidth="1"/>
    <col min="1295" max="1536" width="9.140625" style="1"/>
    <col min="1537" max="1537" width="37.140625" style="1" customWidth="1"/>
    <col min="1538" max="1540" width="13.85546875" style="1" customWidth="1"/>
    <col min="1541" max="1544" width="9.140625" style="1"/>
    <col min="1545" max="1545" width="11.28515625" style="1" bestFit="1" customWidth="1"/>
    <col min="1546" max="1546" width="9.140625" style="1"/>
    <col min="1547" max="1547" width="12.85546875" style="1" customWidth="1"/>
    <col min="1548" max="1548" width="11.5703125" style="1" customWidth="1"/>
    <col min="1549" max="1549" width="10.42578125" style="1" customWidth="1"/>
    <col min="1550" max="1550" width="12.140625" style="1" customWidth="1"/>
    <col min="1551" max="1792" width="9.140625" style="1"/>
    <col min="1793" max="1793" width="37.140625" style="1" customWidth="1"/>
    <col min="1794" max="1796" width="13.85546875" style="1" customWidth="1"/>
    <col min="1797" max="1800" width="9.140625" style="1"/>
    <col min="1801" max="1801" width="11.28515625" style="1" bestFit="1" customWidth="1"/>
    <col min="1802" max="1802" width="9.140625" style="1"/>
    <col min="1803" max="1803" width="12.85546875" style="1" customWidth="1"/>
    <col min="1804" max="1804" width="11.5703125" style="1" customWidth="1"/>
    <col min="1805" max="1805" width="10.42578125" style="1" customWidth="1"/>
    <col min="1806" max="1806" width="12.140625" style="1" customWidth="1"/>
    <col min="1807" max="2048" width="9.140625" style="1"/>
    <col min="2049" max="2049" width="37.140625" style="1" customWidth="1"/>
    <col min="2050" max="2052" width="13.85546875" style="1" customWidth="1"/>
    <col min="2053" max="2056" width="9.140625" style="1"/>
    <col min="2057" max="2057" width="11.28515625" style="1" bestFit="1" customWidth="1"/>
    <col min="2058" max="2058" width="9.140625" style="1"/>
    <col min="2059" max="2059" width="12.85546875" style="1" customWidth="1"/>
    <col min="2060" max="2060" width="11.5703125" style="1" customWidth="1"/>
    <col min="2061" max="2061" width="10.42578125" style="1" customWidth="1"/>
    <col min="2062" max="2062" width="12.140625" style="1" customWidth="1"/>
    <col min="2063" max="2304" width="9.140625" style="1"/>
    <col min="2305" max="2305" width="37.140625" style="1" customWidth="1"/>
    <col min="2306" max="2308" width="13.85546875" style="1" customWidth="1"/>
    <col min="2309" max="2312" width="9.140625" style="1"/>
    <col min="2313" max="2313" width="11.28515625" style="1" bestFit="1" customWidth="1"/>
    <col min="2314" max="2314" width="9.140625" style="1"/>
    <col min="2315" max="2315" width="12.85546875" style="1" customWidth="1"/>
    <col min="2316" max="2316" width="11.5703125" style="1" customWidth="1"/>
    <col min="2317" max="2317" width="10.42578125" style="1" customWidth="1"/>
    <col min="2318" max="2318" width="12.140625" style="1" customWidth="1"/>
    <col min="2319" max="2560" width="9.140625" style="1"/>
    <col min="2561" max="2561" width="37.140625" style="1" customWidth="1"/>
    <col min="2562" max="2564" width="13.85546875" style="1" customWidth="1"/>
    <col min="2565" max="2568" width="9.140625" style="1"/>
    <col min="2569" max="2569" width="11.28515625" style="1" bestFit="1" customWidth="1"/>
    <col min="2570" max="2570" width="9.140625" style="1"/>
    <col min="2571" max="2571" width="12.85546875" style="1" customWidth="1"/>
    <col min="2572" max="2572" width="11.5703125" style="1" customWidth="1"/>
    <col min="2573" max="2573" width="10.42578125" style="1" customWidth="1"/>
    <col min="2574" max="2574" width="12.140625" style="1" customWidth="1"/>
    <col min="2575" max="2816" width="9.140625" style="1"/>
    <col min="2817" max="2817" width="37.140625" style="1" customWidth="1"/>
    <col min="2818" max="2820" width="13.85546875" style="1" customWidth="1"/>
    <col min="2821" max="2824" width="9.140625" style="1"/>
    <col min="2825" max="2825" width="11.28515625" style="1" bestFit="1" customWidth="1"/>
    <col min="2826" max="2826" width="9.140625" style="1"/>
    <col min="2827" max="2827" width="12.85546875" style="1" customWidth="1"/>
    <col min="2828" max="2828" width="11.5703125" style="1" customWidth="1"/>
    <col min="2829" max="2829" width="10.42578125" style="1" customWidth="1"/>
    <col min="2830" max="2830" width="12.140625" style="1" customWidth="1"/>
    <col min="2831" max="3072" width="9.140625" style="1"/>
    <col min="3073" max="3073" width="37.140625" style="1" customWidth="1"/>
    <col min="3074" max="3076" width="13.85546875" style="1" customWidth="1"/>
    <col min="3077" max="3080" width="9.140625" style="1"/>
    <col min="3081" max="3081" width="11.28515625" style="1" bestFit="1" customWidth="1"/>
    <col min="3082" max="3082" width="9.140625" style="1"/>
    <col min="3083" max="3083" width="12.85546875" style="1" customWidth="1"/>
    <col min="3084" max="3084" width="11.5703125" style="1" customWidth="1"/>
    <col min="3085" max="3085" width="10.42578125" style="1" customWidth="1"/>
    <col min="3086" max="3086" width="12.140625" style="1" customWidth="1"/>
    <col min="3087" max="3328" width="9.140625" style="1"/>
    <col min="3329" max="3329" width="37.140625" style="1" customWidth="1"/>
    <col min="3330" max="3332" width="13.85546875" style="1" customWidth="1"/>
    <col min="3333" max="3336" width="9.140625" style="1"/>
    <col min="3337" max="3337" width="11.28515625" style="1" bestFit="1" customWidth="1"/>
    <col min="3338" max="3338" width="9.140625" style="1"/>
    <col min="3339" max="3339" width="12.85546875" style="1" customWidth="1"/>
    <col min="3340" max="3340" width="11.5703125" style="1" customWidth="1"/>
    <col min="3341" max="3341" width="10.42578125" style="1" customWidth="1"/>
    <col min="3342" max="3342" width="12.140625" style="1" customWidth="1"/>
    <col min="3343" max="3584" width="9.140625" style="1"/>
    <col min="3585" max="3585" width="37.140625" style="1" customWidth="1"/>
    <col min="3586" max="3588" width="13.85546875" style="1" customWidth="1"/>
    <col min="3589" max="3592" width="9.140625" style="1"/>
    <col min="3593" max="3593" width="11.28515625" style="1" bestFit="1" customWidth="1"/>
    <col min="3594" max="3594" width="9.140625" style="1"/>
    <col min="3595" max="3595" width="12.85546875" style="1" customWidth="1"/>
    <col min="3596" max="3596" width="11.5703125" style="1" customWidth="1"/>
    <col min="3597" max="3597" width="10.42578125" style="1" customWidth="1"/>
    <col min="3598" max="3598" width="12.140625" style="1" customWidth="1"/>
    <col min="3599" max="3840" width="9.140625" style="1"/>
    <col min="3841" max="3841" width="37.140625" style="1" customWidth="1"/>
    <col min="3842" max="3844" width="13.85546875" style="1" customWidth="1"/>
    <col min="3845" max="3848" width="9.140625" style="1"/>
    <col min="3849" max="3849" width="11.28515625" style="1" bestFit="1" customWidth="1"/>
    <col min="3850" max="3850" width="9.140625" style="1"/>
    <col min="3851" max="3851" width="12.85546875" style="1" customWidth="1"/>
    <col min="3852" max="3852" width="11.5703125" style="1" customWidth="1"/>
    <col min="3853" max="3853" width="10.42578125" style="1" customWidth="1"/>
    <col min="3854" max="3854" width="12.140625" style="1" customWidth="1"/>
    <col min="3855" max="4096" width="9.140625" style="1"/>
    <col min="4097" max="4097" width="37.140625" style="1" customWidth="1"/>
    <col min="4098" max="4100" width="13.85546875" style="1" customWidth="1"/>
    <col min="4101" max="4104" width="9.140625" style="1"/>
    <col min="4105" max="4105" width="11.28515625" style="1" bestFit="1" customWidth="1"/>
    <col min="4106" max="4106" width="9.140625" style="1"/>
    <col min="4107" max="4107" width="12.85546875" style="1" customWidth="1"/>
    <col min="4108" max="4108" width="11.5703125" style="1" customWidth="1"/>
    <col min="4109" max="4109" width="10.42578125" style="1" customWidth="1"/>
    <col min="4110" max="4110" width="12.140625" style="1" customWidth="1"/>
    <col min="4111" max="4352" width="9.140625" style="1"/>
    <col min="4353" max="4353" width="37.140625" style="1" customWidth="1"/>
    <col min="4354" max="4356" width="13.85546875" style="1" customWidth="1"/>
    <col min="4357" max="4360" width="9.140625" style="1"/>
    <col min="4361" max="4361" width="11.28515625" style="1" bestFit="1" customWidth="1"/>
    <col min="4362" max="4362" width="9.140625" style="1"/>
    <col min="4363" max="4363" width="12.85546875" style="1" customWidth="1"/>
    <col min="4364" max="4364" width="11.5703125" style="1" customWidth="1"/>
    <col min="4365" max="4365" width="10.42578125" style="1" customWidth="1"/>
    <col min="4366" max="4366" width="12.140625" style="1" customWidth="1"/>
    <col min="4367" max="4608" width="9.140625" style="1"/>
    <col min="4609" max="4609" width="37.140625" style="1" customWidth="1"/>
    <col min="4610" max="4612" width="13.85546875" style="1" customWidth="1"/>
    <col min="4613" max="4616" width="9.140625" style="1"/>
    <col min="4617" max="4617" width="11.28515625" style="1" bestFit="1" customWidth="1"/>
    <col min="4618" max="4618" width="9.140625" style="1"/>
    <col min="4619" max="4619" width="12.85546875" style="1" customWidth="1"/>
    <col min="4620" max="4620" width="11.5703125" style="1" customWidth="1"/>
    <col min="4621" max="4621" width="10.42578125" style="1" customWidth="1"/>
    <col min="4622" max="4622" width="12.140625" style="1" customWidth="1"/>
    <col min="4623" max="4864" width="9.140625" style="1"/>
    <col min="4865" max="4865" width="37.140625" style="1" customWidth="1"/>
    <col min="4866" max="4868" width="13.85546875" style="1" customWidth="1"/>
    <col min="4869" max="4872" width="9.140625" style="1"/>
    <col min="4873" max="4873" width="11.28515625" style="1" bestFit="1" customWidth="1"/>
    <col min="4874" max="4874" width="9.140625" style="1"/>
    <col min="4875" max="4875" width="12.85546875" style="1" customWidth="1"/>
    <col min="4876" max="4876" width="11.5703125" style="1" customWidth="1"/>
    <col min="4877" max="4877" width="10.42578125" style="1" customWidth="1"/>
    <col min="4878" max="4878" width="12.140625" style="1" customWidth="1"/>
    <col min="4879" max="5120" width="9.140625" style="1"/>
    <col min="5121" max="5121" width="37.140625" style="1" customWidth="1"/>
    <col min="5122" max="5124" width="13.85546875" style="1" customWidth="1"/>
    <col min="5125" max="5128" width="9.140625" style="1"/>
    <col min="5129" max="5129" width="11.28515625" style="1" bestFit="1" customWidth="1"/>
    <col min="5130" max="5130" width="9.140625" style="1"/>
    <col min="5131" max="5131" width="12.85546875" style="1" customWidth="1"/>
    <col min="5132" max="5132" width="11.5703125" style="1" customWidth="1"/>
    <col min="5133" max="5133" width="10.42578125" style="1" customWidth="1"/>
    <col min="5134" max="5134" width="12.140625" style="1" customWidth="1"/>
    <col min="5135" max="5376" width="9.140625" style="1"/>
    <col min="5377" max="5377" width="37.140625" style="1" customWidth="1"/>
    <col min="5378" max="5380" width="13.85546875" style="1" customWidth="1"/>
    <col min="5381" max="5384" width="9.140625" style="1"/>
    <col min="5385" max="5385" width="11.28515625" style="1" bestFit="1" customWidth="1"/>
    <col min="5386" max="5386" width="9.140625" style="1"/>
    <col min="5387" max="5387" width="12.85546875" style="1" customWidth="1"/>
    <col min="5388" max="5388" width="11.5703125" style="1" customWidth="1"/>
    <col min="5389" max="5389" width="10.42578125" style="1" customWidth="1"/>
    <col min="5390" max="5390" width="12.140625" style="1" customWidth="1"/>
    <col min="5391" max="5632" width="9.140625" style="1"/>
    <col min="5633" max="5633" width="37.140625" style="1" customWidth="1"/>
    <col min="5634" max="5636" width="13.85546875" style="1" customWidth="1"/>
    <col min="5637" max="5640" width="9.140625" style="1"/>
    <col min="5641" max="5641" width="11.28515625" style="1" bestFit="1" customWidth="1"/>
    <col min="5642" max="5642" width="9.140625" style="1"/>
    <col min="5643" max="5643" width="12.85546875" style="1" customWidth="1"/>
    <col min="5644" max="5644" width="11.5703125" style="1" customWidth="1"/>
    <col min="5645" max="5645" width="10.42578125" style="1" customWidth="1"/>
    <col min="5646" max="5646" width="12.140625" style="1" customWidth="1"/>
    <col min="5647" max="5888" width="9.140625" style="1"/>
    <col min="5889" max="5889" width="37.140625" style="1" customWidth="1"/>
    <col min="5890" max="5892" width="13.85546875" style="1" customWidth="1"/>
    <col min="5893" max="5896" width="9.140625" style="1"/>
    <col min="5897" max="5897" width="11.28515625" style="1" bestFit="1" customWidth="1"/>
    <col min="5898" max="5898" width="9.140625" style="1"/>
    <col min="5899" max="5899" width="12.85546875" style="1" customWidth="1"/>
    <col min="5900" max="5900" width="11.5703125" style="1" customWidth="1"/>
    <col min="5901" max="5901" width="10.42578125" style="1" customWidth="1"/>
    <col min="5902" max="5902" width="12.140625" style="1" customWidth="1"/>
    <col min="5903" max="6144" width="9.140625" style="1"/>
    <col min="6145" max="6145" width="37.140625" style="1" customWidth="1"/>
    <col min="6146" max="6148" width="13.85546875" style="1" customWidth="1"/>
    <col min="6149" max="6152" width="9.140625" style="1"/>
    <col min="6153" max="6153" width="11.28515625" style="1" bestFit="1" customWidth="1"/>
    <col min="6154" max="6154" width="9.140625" style="1"/>
    <col min="6155" max="6155" width="12.85546875" style="1" customWidth="1"/>
    <col min="6156" max="6156" width="11.5703125" style="1" customWidth="1"/>
    <col min="6157" max="6157" width="10.42578125" style="1" customWidth="1"/>
    <col min="6158" max="6158" width="12.140625" style="1" customWidth="1"/>
    <col min="6159" max="6400" width="9.140625" style="1"/>
    <col min="6401" max="6401" width="37.140625" style="1" customWidth="1"/>
    <col min="6402" max="6404" width="13.85546875" style="1" customWidth="1"/>
    <col min="6405" max="6408" width="9.140625" style="1"/>
    <col min="6409" max="6409" width="11.28515625" style="1" bestFit="1" customWidth="1"/>
    <col min="6410" max="6410" width="9.140625" style="1"/>
    <col min="6411" max="6411" width="12.85546875" style="1" customWidth="1"/>
    <col min="6412" max="6412" width="11.5703125" style="1" customWidth="1"/>
    <col min="6413" max="6413" width="10.42578125" style="1" customWidth="1"/>
    <col min="6414" max="6414" width="12.140625" style="1" customWidth="1"/>
    <col min="6415" max="6656" width="9.140625" style="1"/>
    <col min="6657" max="6657" width="37.140625" style="1" customWidth="1"/>
    <col min="6658" max="6660" width="13.85546875" style="1" customWidth="1"/>
    <col min="6661" max="6664" width="9.140625" style="1"/>
    <col min="6665" max="6665" width="11.28515625" style="1" bestFit="1" customWidth="1"/>
    <col min="6666" max="6666" width="9.140625" style="1"/>
    <col min="6667" max="6667" width="12.85546875" style="1" customWidth="1"/>
    <col min="6668" max="6668" width="11.5703125" style="1" customWidth="1"/>
    <col min="6669" max="6669" width="10.42578125" style="1" customWidth="1"/>
    <col min="6670" max="6670" width="12.140625" style="1" customWidth="1"/>
    <col min="6671" max="6912" width="9.140625" style="1"/>
    <col min="6913" max="6913" width="37.140625" style="1" customWidth="1"/>
    <col min="6914" max="6916" width="13.85546875" style="1" customWidth="1"/>
    <col min="6917" max="6920" width="9.140625" style="1"/>
    <col min="6921" max="6921" width="11.28515625" style="1" bestFit="1" customWidth="1"/>
    <col min="6922" max="6922" width="9.140625" style="1"/>
    <col min="6923" max="6923" width="12.85546875" style="1" customWidth="1"/>
    <col min="6924" max="6924" width="11.5703125" style="1" customWidth="1"/>
    <col min="6925" max="6925" width="10.42578125" style="1" customWidth="1"/>
    <col min="6926" max="6926" width="12.140625" style="1" customWidth="1"/>
    <col min="6927" max="7168" width="9.140625" style="1"/>
    <col min="7169" max="7169" width="37.140625" style="1" customWidth="1"/>
    <col min="7170" max="7172" width="13.85546875" style="1" customWidth="1"/>
    <col min="7173" max="7176" width="9.140625" style="1"/>
    <col min="7177" max="7177" width="11.28515625" style="1" bestFit="1" customWidth="1"/>
    <col min="7178" max="7178" width="9.140625" style="1"/>
    <col min="7179" max="7179" width="12.85546875" style="1" customWidth="1"/>
    <col min="7180" max="7180" width="11.5703125" style="1" customWidth="1"/>
    <col min="7181" max="7181" width="10.42578125" style="1" customWidth="1"/>
    <col min="7182" max="7182" width="12.140625" style="1" customWidth="1"/>
    <col min="7183" max="7424" width="9.140625" style="1"/>
    <col min="7425" max="7425" width="37.140625" style="1" customWidth="1"/>
    <col min="7426" max="7428" width="13.85546875" style="1" customWidth="1"/>
    <col min="7429" max="7432" width="9.140625" style="1"/>
    <col min="7433" max="7433" width="11.28515625" style="1" bestFit="1" customWidth="1"/>
    <col min="7434" max="7434" width="9.140625" style="1"/>
    <col min="7435" max="7435" width="12.85546875" style="1" customWidth="1"/>
    <col min="7436" max="7436" width="11.5703125" style="1" customWidth="1"/>
    <col min="7437" max="7437" width="10.42578125" style="1" customWidth="1"/>
    <col min="7438" max="7438" width="12.140625" style="1" customWidth="1"/>
    <col min="7439" max="7680" width="9.140625" style="1"/>
    <col min="7681" max="7681" width="37.140625" style="1" customWidth="1"/>
    <col min="7682" max="7684" width="13.85546875" style="1" customWidth="1"/>
    <col min="7685" max="7688" width="9.140625" style="1"/>
    <col min="7689" max="7689" width="11.28515625" style="1" bestFit="1" customWidth="1"/>
    <col min="7690" max="7690" width="9.140625" style="1"/>
    <col min="7691" max="7691" width="12.85546875" style="1" customWidth="1"/>
    <col min="7692" max="7692" width="11.5703125" style="1" customWidth="1"/>
    <col min="7693" max="7693" width="10.42578125" style="1" customWidth="1"/>
    <col min="7694" max="7694" width="12.140625" style="1" customWidth="1"/>
    <col min="7695" max="7936" width="9.140625" style="1"/>
    <col min="7937" max="7937" width="37.140625" style="1" customWidth="1"/>
    <col min="7938" max="7940" width="13.85546875" style="1" customWidth="1"/>
    <col min="7941" max="7944" width="9.140625" style="1"/>
    <col min="7945" max="7945" width="11.28515625" style="1" bestFit="1" customWidth="1"/>
    <col min="7946" max="7946" width="9.140625" style="1"/>
    <col min="7947" max="7947" width="12.85546875" style="1" customWidth="1"/>
    <col min="7948" max="7948" width="11.5703125" style="1" customWidth="1"/>
    <col min="7949" max="7949" width="10.42578125" style="1" customWidth="1"/>
    <col min="7950" max="7950" width="12.140625" style="1" customWidth="1"/>
    <col min="7951" max="8192" width="9.140625" style="1"/>
    <col min="8193" max="8193" width="37.140625" style="1" customWidth="1"/>
    <col min="8194" max="8196" width="13.85546875" style="1" customWidth="1"/>
    <col min="8197" max="8200" width="9.140625" style="1"/>
    <col min="8201" max="8201" width="11.28515625" style="1" bestFit="1" customWidth="1"/>
    <col min="8202" max="8202" width="9.140625" style="1"/>
    <col min="8203" max="8203" width="12.85546875" style="1" customWidth="1"/>
    <col min="8204" max="8204" width="11.5703125" style="1" customWidth="1"/>
    <col min="8205" max="8205" width="10.42578125" style="1" customWidth="1"/>
    <col min="8206" max="8206" width="12.140625" style="1" customWidth="1"/>
    <col min="8207" max="8448" width="9.140625" style="1"/>
    <col min="8449" max="8449" width="37.140625" style="1" customWidth="1"/>
    <col min="8450" max="8452" width="13.85546875" style="1" customWidth="1"/>
    <col min="8453" max="8456" width="9.140625" style="1"/>
    <col min="8457" max="8457" width="11.28515625" style="1" bestFit="1" customWidth="1"/>
    <col min="8458" max="8458" width="9.140625" style="1"/>
    <col min="8459" max="8459" width="12.85546875" style="1" customWidth="1"/>
    <col min="8460" max="8460" width="11.5703125" style="1" customWidth="1"/>
    <col min="8461" max="8461" width="10.42578125" style="1" customWidth="1"/>
    <col min="8462" max="8462" width="12.140625" style="1" customWidth="1"/>
    <col min="8463" max="8704" width="9.140625" style="1"/>
    <col min="8705" max="8705" width="37.140625" style="1" customWidth="1"/>
    <col min="8706" max="8708" width="13.85546875" style="1" customWidth="1"/>
    <col min="8709" max="8712" width="9.140625" style="1"/>
    <col min="8713" max="8713" width="11.28515625" style="1" bestFit="1" customWidth="1"/>
    <col min="8714" max="8714" width="9.140625" style="1"/>
    <col min="8715" max="8715" width="12.85546875" style="1" customWidth="1"/>
    <col min="8716" max="8716" width="11.5703125" style="1" customWidth="1"/>
    <col min="8717" max="8717" width="10.42578125" style="1" customWidth="1"/>
    <col min="8718" max="8718" width="12.140625" style="1" customWidth="1"/>
    <col min="8719" max="8960" width="9.140625" style="1"/>
    <col min="8961" max="8961" width="37.140625" style="1" customWidth="1"/>
    <col min="8962" max="8964" width="13.85546875" style="1" customWidth="1"/>
    <col min="8965" max="8968" width="9.140625" style="1"/>
    <col min="8969" max="8969" width="11.28515625" style="1" bestFit="1" customWidth="1"/>
    <col min="8970" max="8970" width="9.140625" style="1"/>
    <col min="8971" max="8971" width="12.85546875" style="1" customWidth="1"/>
    <col min="8972" max="8972" width="11.5703125" style="1" customWidth="1"/>
    <col min="8973" max="8973" width="10.42578125" style="1" customWidth="1"/>
    <col min="8974" max="8974" width="12.140625" style="1" customWidth="1"/>
    <col min="8975" max="9216" width="9.140625" style="1"/>
    <col min="9217" max="9217" width="37.140625" style="1" customWidth="1"/>
    <col min="9218" max="9220" width="13.85546875" style="1" customWidth="1"/>
    <col min="9221" max="9224" width="9.140625" style="1"/>
    <col min="9225" max="9225" width="11.28515625" style="1" bestFit="1" customWidth="1"/>
    <col min="9226" max="9226" width="9.140625" style="1"/>
    <col min="9227" max="9227" width="12.85546875" style="1" customWidth="1"/>
    <col min="9228" max="9228" width="11.5703125" style="1" customWidth="1"/>
    <col min="9229" max="9229" width="10.42578125" style="1" customWidth="1"/>
    <col min="9230" max="9230" width="12.140625" style="1" customWidth="1"/>
    <col min="9231" max="9472" width="9.140625" style="1"/>
    <col min="9473" max="9473" width="37.140625" style="1" customWidth="1"/>
    <col min="9474" max="9476" width="13.85546875" style="1" customWidth="1"/>
    <col min="9477" max="9480" width="9.140625" style="1"/>
    <col min="9481" max="9481" width="11.28515625" style="1" bestFit="1" customWidth="1"/>
    <col min="9482" max="9482" width="9.140625" style="1"/>
    <col min="9483" max="9483" width="12.85546875" style="1" customWidth="1"/>
    <col min="9484" max="9484" width="11.5703125" style="1" customWidth="1"/>
    <col min="9485" max="9485" width="10.42578125" style="1" customWidth="1"/>
    <col min="9486" max="9486" width="12.140625" style="1" customWidth="1"/>
    <col min="9487" max="9728" width="9.140625" style="1"/>
    <col min="9729" max="9729" width="37.140625" style="1" customWidth="1"/>
    <col min="9730" max="9732" width="13.85546875" style="1" customWidth="1"/>
    <col min="9733" max="9736" width="9.140625" style="1"/>
    <col min="9737" max="9737" width="11.28515625" style="1" bestFit="1" customWidth="1"/>
    <col min="9738" max="9738" width="9.140625" style="1"/>
    <col min="9739" max="9739" width="12.85546875" style="1" customWidth="1"/>
    <col min="9740" max="9740" width="11.5703125" style="1" customWidth="1"/>
    <col min="9741" max="9741" width="10.42578125" style="1" customWidth="1"/>
    <col min="9742" max="9742" width="12.140625" style="1" customWidth="1"/>
    <col min="9743" max="9984" width="9.140625" style="1"/>
    <col min="9985" max="9985" width="37.140625" style="1" customWidth="1"/>
    <col min="9986" max="9988" width="13.85546875" style="1" customWidth="1"/>
    <col min="9989" max="9992" width="9.140625" style="1"/>
    <col min="9993" max="9993" width="11.28515625" style="1" bestFit="1" customWidth="1"/>
    <col min="9994" max="9994" width="9.140625" style="1"/>
    <col min="9995" max="9995" width="12.85546875" style="1" customWidth="1"/>
    <col min="9996" max="9996" width="11.5703125" style="1" customWidth="1"/>
    <col min="9997" max="9997" width="10.42578125" style="1" customWidth="1"/>
    <col min="9998" max="9998" width="12.140625" style="1" customWidth="1"/>
    <col min="9999" max="10240" width="9.140625" style="1"/>
    <col min="10241" max="10241" width="37.140625" style="1" customWidth="1"/>
    <col min="10242" max="10244" width="13.85546875" style="1" customWidth="1"/>
    <col min="10245" max="10248" width="9.140625" style="1"/>
    <col min="10249" max="10249" width="11.28515625" style="1" bestFit="1" customWidth="1"/>
    <col min="10250" max="10250" width="9.140625" style="1"/>
    <col min="10251" max="10251" width="12.85546875" style="1" customWidth="1"/>
    <col min="10252" max="10252" width="11.5703125" style="1" customWidth="1"/>
    <col min="10253" max="10253" width="10.42578125" style="1" customWidth="1"/>
    <col min="10254" max="10254" width="12.140625" style="1" customWidth="1"/>
    <col min="10255" max="10496" width="9.140625" style="1"/>
    <col min="10497" max="10497" width="37.140625" style="1" customWidth="1"/>
    <col min="10498" max="10500" width="13.85546875" style="1" customWidth="1"/>
    <col min="10501" max="10504" width="9.140625" style="1"/>
    <col min="10505" max="10505" width="11.28515625" style="1" bestFit="1" customWidth="1"/>
    <col min="10506" max="10506" width="9.140625" style="1"/>
    <col min="10507" max="10507" width="12.85546875" style="1" customWidth="1"/>
    <col min="10508" max="10508" width="11.5703125" style="1" customWidth="1"/>
    <col min="10509" max="10509" width="10.42578125" style="1" customWidth="1"/>
    <col min="10510" max="10510" width="12.140625" style="1" customWidth="1"/>
    <col min="10511" max="10752" width="9.140625" style="1"/>
    <col min="10753" max="10753" width="37.140625" style="1" customWidth="1"/>
    <col min="10754" max="10756" width="13.85546875" style="1" customWidth="1"/>
    <col min="10757" max="10760" width="9.140625" style="1"/>
    <col min="10761" max="10761" width="11.28515625" style="1" bestFit="1" customWidth="1"/>
    <col min="10762" max="10762" width="9.140625" style="1"/>
    <col min="10763" max="10763" width="12.85546875" style="1" customWidth="1"/>
    <col min="10764" max="10764" width="11.5703125" style="1" customWidth="1"/>
    <col min="10765" max="10765" width="10.42578125" style="1" customWidth="1"/>
    <col min="10766" max="10766" width="12.140625" style="1" customWidth="1"/>
    <col min="10767" max="11008" width="9.140625" style="1"/>
    <col min="11009" max="11009" width="37.140625" style="1" customWidth="1"/>
    <col min="11010" max="11012" width="13.85546875" style="1" customWidth="1"/>
    <col min="11013" max="11016" width="9.140625" style="1"/>
    <col min="11017" max="11017" width="11.28515625" style="1" bestFit="1" customWidth="1"/>
    <col min="11018" max="11018" width="9.140625" style="1"/>
    <col min="11019" max="11019" width="12.85546875" style="1" customWidth="1"/>
    <col min="11020" max="11020" width="11.5703125" style="1" customWidth="1"/>
    <col min="11021" max="11021" width="10.42578125" style="1" customWidth="1"/>
    <col min="11022" max="11022" width="12.140625" style="1" customWidth="1"/>
    <col min="11023" max="11264" width="9.140625" style="1"/>
    <col min="11265" max="11265" width="37.140625" style="1" customWidth="1"/>
    <col min="11266" max="11268" width="13.85546875" style="1" customWidth="1"/>
    <col min="11269" max="11272" width="9.140625" style="1"/>
    <col min="11273" max="11273" width="11.28515625" style="1" bestFit="1" customWidth="1"/>
    <col min="11274" max="11274" width="9.140625" style="1"/>
    <col min="11275" max="11275" width="12.85546875" style="1" customWidth="1"/>
    <col min="11276" max="11276" width="11.5703125" style="1" customWidth="1"/>
    <col min="11277" max="11277" width="10.42578125" style="1" customWidth="1"/>
    <col min="11278" max="11278" width="12.140625" style="1" customWidth="1"/>
    <col min="11279" max="11520" width="9.140625" style="1"/>
    <col min="11521" max="11521" width="37.140625" style="1" customWidth="1"/>
    <col min="11522" max="11524" width="13.85546875" style="1" customWidth="1"/>
    <col min="11525" max="11528" width="9.140625" style="1"/>
    <col min="11529" max="11529" width="11.28515625" style="1" bestFit="1" customWidth="1"/>
    <col min="11530" max="11530" width="9.140625" style="1"/>
    <col min="11531" max="11531" width="12.85546875" style="1" customWidth="1"/>
    <col min="11532" max="11532" width="11.5703125" style="1" customWidth="1"/>
    <col min="11533" max="11533" width="10.42578125" style="1" customWidth="1"/>
    <col min="11534" max="11534" width="12.140625" style="1" customWidth="1"/>
    <col min="11535" max="11776" width="9.140625" style="1"/>
    <col min="11777" max="11777" width="37.140625" style="1" customWidth="1"/>
    <col min="11778" max="11780" width="13.85546875" style="1" customWidth="1"/>
    <col min="11781" max="11784" width="9.140625" style="1"/>
    <col min="11785" max="11785" width="11.28515625" style="1" bestFit="1" customWidth="1"/>
    <col min="11786" max="11786" width="9.140625" style="1"/>
    <col min="11787" max="11787" width="12.85546875" style="1" customWidth="1"/>
    <col min="11788" max="11788" width="11.5703125" style="1" customWidth="1"/>
    <col min="11789" max="11789" width="10.42578125" style="1" customWidth="1"/>
    <col min="11790" max="11790" width="12.140625" style="1" customWidth="1"/>
    <col min="11791" max="12032" width="9.140625" style="1"/>
    <col min="12033" max="12033" width="37.140625" style="1" customWidth="1"/>
    <col min="12034" max="12036" width="13.85546875" style="1" customWidth="1"/>
    <col min="12037" max="12040" width="9.140625" style="1"/>
    <col min="12041" max="12041" width="11.28515625" style="1" bestFit="1" customWidth="1"/>
    <col min="12042" max="12042" width="9.140625" style="1"/>
    <col min="12043" max="12043" width="12.85546875" style="1" customWidth="1"/>
    <col min="12044" max="12044" width="11.5703125" style="1" customWidth="1"/>
    <col min="12045" max="12045" width="10.42578125" style="1" customWidth="1"/>
    <col min="12046" max="12046" width="12.140625" style="1" customWidth="1"/>
    <col min="12047" max="12288" width="9.140625" style="1"/>
    <col min="12289" max="12289" width="37.140625" style="1" customWidth="1"/>
    <col min="12290" max="12292" width="13.85546875" style="1" customWidth="1"/>
    <col min="12293" max="12296" width="9.140625" style="1"/>
    <col min="12297" max="12297" width="11.28515625" style="1" bestFit="1" customWidth="1"/>
    <col min="12298" max="12298" width="9.140625" style="1"/>
    <col min="12299" max="12299" width="12.85546875" style="1" customWidth="1"/>
    <col min="12300" max="12300" width="11.5703125" style="1" customWidth="1"/>
    <col min="12301" max="12301" width="10.42578125" style="1" customWidth="1"/>
    <col min="12302" max="12302" width="12.140625" style="1" customWidth="1"/>
    <col min="12303" max="12544" width="9.140625" style="1"/>
    <col min="12545" max="12545" width="37.140625" style="1" customWidth="1"/>
    <col min="12546" max="12548" width="13.85546875" style="1" customWidth="1"/>
    <col min="12549" max="12552" width="9.140625" style="1"/>
    <col min="12553" max="12553" width="11.28515625" style="1" bestFit="1" customWidth="1"/>
    <col min="12554" max="12554" width="9.140625" style="1"/>
    <col min="12555" max="12555" width="12.85546875" style="1" customWidth="1"/>
    <col min="12556" max="12556" width="11.5703125" style="1" customWidth="1"/>
    <col min="12557" max="12557" width="10.42578125" style="1" customWidth="1"/>
    <col min="12558" max="12558" width="12.140625" style="1" customWidth="1"/>
    <col min="12559" max="12800" width="9.140625" style="1"/>
    <col min="12801" max="12801" width="37.140625" style="1" customWidth="1"/>
    <col min="12802" max="12804" width="13.85546875" style="1" customWidth="1"/>
    <col min="12805" max="12808" width="9.140625" style="1"/>
    <col min="12809" max="12809" width="11.28515625" style="1" bestFit="1" customWidth="1"/>
    <col min="12810" max="12810" width="9.140625" style="1"/>
    <col min="12811" max="12811" width="12.85546875" style="1" customWidth="1"/>
    <col min="12812" max="12812" width="11.5703125" style="1" customWidth="1"/>
    <col min="12813" max="12813" width="10.42578125" style="1" customWidth="1"/>
    <col min="12814" max="12814" width="12.140625" style="1" customWidth="1"/>
    <col min="12815" max="13056" width="9.140625" style="1"/>
    <col min="13057" max="13057" width="37.140625" style="1" customWidth="1"/>
    <col min="13058" max="13060" width="13.85546875" style="1" customWidth="1"/>
    <col min="13061" max="13064" width="9.140625" style="1"/>
    <col min="13065" max="13065" width="11.28515625" style="1" bestFit="1" customWidth="1"/>
    <col min="13066" max="13066" width="9.140625" style="1"/>
    <col min="13067" max="13067" width="12.85546875" style="1" customWidth="1"/>
    <col min="13068" max="13068" width="11.5703125" style="1" customWidth="1"/>
    <col min="13069" max="13069" width="10.42578125" style="1" customWidth="1"/>
    <col min="13070" max="13070" width="12.140625" style="1" customWidth="1"/>
    <col min="13071" max="13312" width="9.140625" style="1"/>
    <col min="13313" max="13313" width="37.140625" style="1" customWidth="1"/>
    <col min="13314" max="13316" width="13.85546875" style="1" customWidth="1"/>
    <col min="13317" max="13320" width="9.140625" style="1"/>
    <col min="13321" max="13321" width="11.28515625" style="1" bestFit="1" customWidth="1"/>
    <col min="13322" max="13322" width="9.140625" style="1"/>
    <col min="13323" max="13323" width="12.85546875" style="1" customWidth="1"/>
    <col min="13324" max="13324" width="11.5703125" style="1" customWidth="1"/>
    <col min="13325" max="13325" width="10.42578125" style="1" customWidth="1"/>
    <col min="13326" max="13326" width="12.140625" style="1" customWidth="1"/>
    <col min="13327" max="13568" width="9.140625" style="1"/>
    <col min="13569" max="13569" width="37.140625" style="1" customWidth="1"/>
    <col min="13570" max="13572" width="13.85546875" style="1" customWidth="1"/>
    <col min="13573" max="13576" width="9.140625" style="1"/>
    <col min="13577" max="13577" width="11.28515625" style="1" bestFit="1" customWidth="1"/>
    <col min="13578" max="13578" width="9.140625" style="1"/>
    <col min="13579" max="13579" width="12.85546875" style="1" customWidth="1"/>
    <col min="13580" max="13580" width="11.5703125" style="1" customWidth="1"/>
    <col min="13581" max="13581" width="10.42578125" style="1" customWidth="1"/>
    <col min="13582" max="13582" width="12.140625" style="1" customWidth="1"/>
    <col min="13583" max="13824" width="9.140625" style="1"/>
    <col min="13825" max="13825" width="37.140625" style="1" customWidth="1"/>
    <col min="13826" max="13828" width="13.85546875" style="1" customWidth="1"/>
    <col min="13829" max="13832" width="9.140625" style="1"/>
    <col min="13833" max="13833" width="11.28515625" style="1" bestFit="1" customWidth="1"/>
    <col min="13834" max="13834" width="9.140625" style="1"/>
    <col min="13835" max="13835" width="12.85546875" style="1" customWidth="1"/>
    <col min="13836" max="13836" width="11.5703125" style="1" customWidth="1"/>
    <col min="13837" max="13837" width="10.42578125" style="1" customWidth="1"/>
    <col min="13838" max="13838" width="12.140625" style="1" customWidth="1"/>
    <col min="13839" max="14080" width="9.140625" style="1"/>
    <col min="14081" max="14081" width="37.140625" style="1" customWidth="1"/>
    <col min="14082" max="14084" width="13.85546875" style="1" customWidth="1"/>
    <col min="14085" max="14088" width="9.140625" style="1"/>
    <col min="14089" max="14089" width="11.28515625" style="1" bestFit="1" customWidth="1"/>
    <col min="14090" max="14090" width="9.140625" style="1"/>
    <col min="14091" max="14091" width="12.85546875" style="1" customWidth="1"/>
    <col min="14092" max="14092" width="11.5703125" style="1" customWidth="1"/>
    <col min="14093" max="14093" width="10.42578125" style="1" customWidth="1"/>
    <col min="14094" max="14094" width="12.140625" style="1" customWidth="1"/>
    <col min="14095" max="14336" width="9.140625" style="1"/>
    <col min="14337" max="14337" width="37.140625" style="1" customWidth="1"/>
    <col min="14338" max="14340" width="13.85546875" style="1" customWidth="1"/>
    <col min="14341" max="14344" width="9.140625" style="1"/>
    <col min="14345" max="14345" width="11.28515625" style="1" bestFit="1" customWidth="1"/>
    <col min="14346" max="14346" width="9.140625" style="1"/>
    <col min="14347" max="14347" width="12.85546875" style="1" customWidth="1"/>
    <col min="14348" max="14348" width="11.5703125" style="1" customWidth="1"/>
    <col min="14349" max="14349" width="10.42578125" style="1" customWidth="1"/>
    <col min="14350" max="14350" width="12.140625" style="1" customWidth="1"/>
    <col min="14351" max="14592" width="9.140625" style="1"/>
    <col min="14593" max="14593" width="37.140625" style="1" customWidth="1"/>
    <col min="14594" max="14596" width="13.85546875" style="1" customWidth="1"/>
    <col min="14597" max="14600" width="9.140625" style="1"/>
    <col min="14601" max="14601" width="11.28515625" style="1" bestFit="1" customWidth="1"/>
    <col min="14602" max="14602" width="9.140625" style="1"/>
    <col min="14603" max="14603" width="12.85546875" style="1" customWidth="1"/>
    <col min="14604" max="14604" width="11.5703125" style="1" customWidth="1"/>
    <col min="14605" max="14605" width="10.42578125" style="1" customWidth="1"/>
    <col min="14606" max="14606" width="12.140625" style="1" customWidth="1"/>
    <col min="14607" max="14848" width="9.140625" style="1"/>
    <col min="14849" max="14849" width="37.140625" style="1" customWidth="1"/>
    <col min="14850" max="14852" width="13.85546875" style="1" customWidth="1"/>
    <col min="14853" max="14856" width="9.140625" style="1"/>
    <col min="14857" max="14857" width="11.28515625" style="1" bestFit="1" customWidth="1"/>
    <col min="14858" max="14858" width="9.140625" style="1"/>
    <col min="14859" max="14859" width="12.85546875" style="1" customWidth="1"/>
    <col min="14860" max="14860" width="11.5703125" style="1" customWidth="1"/>
    <col min="14861" max="14861" width="10.42578125" style="1" customWidth="1"/>
    <col min="14862" max="14862" width="12.140625" style="1" customWidth="1"/>
    <col min="14863" max="15104" width="9.140625" style="1"/>
    <col min="15105" max="15105" width="37.140625" style="1" customWidth="1"/>
    <col min="15106" max="15108" width="13.85546875" style="1" customWidth="1"/>
    <col min="15109" max="15112" width="9.140625" style="1"/>
    <col min="15113" max="15113" width="11.28515625" style="1" bestFit="1" customWidth="1"/>
    <col min="15114" max="15114" width="9.140625" style="1"/>
    <col min="15115" max="15115" width="12.85546875" style="1" customWidth="1"/>
    <col min="15116" max="15116" width="11.5703125" style="1" customWidth="1"/>
    <col min="15117" max="15117" width="10.42578125" style="1" customWidth="1"/>
    <col min="15118" max="15118" width="12.140625" style="1" customWidth="1"/>
    <col min="15119" max="15360" width="9.140625" style="1"/>
    <col min="15361" max="15361" width="37.140625" style="1" customWidth="1"/>
    <col min="15362" max="15364" width="13.85546875" style="1" customWidth="1"/>
    <col min="15365" max="15368" width="9.140625" style="1"/>
    <col min="15369" max="15369" width="11.28515625" style="1" bestFit="1" customWidth="1"/>
    <col min="15370" max="15370" width="9.140625" style="1"/>
    <col min="15371" max="15371" width="12.85546875" style="1" customWidth="1"/>
    <col min="15372" max="15372" width="11.5703125" style="1" customWidth="1"/>
    <col min="15373" max="15373" width="10.42578125" style="1" customWidth="1"/>
    <col min="15374" max="15374" width="12.140625" style="1" customWidth="1"/>
    <col min="15375" max="15616" width="9.140625" style="1"/>
    <col min="15617" max="15617" width="37.140625" style="1" customWidth="1"/>
    <col min="15618" max="15620" width="13.85546875" style="1" customWidth="1"/>
    <col min="15621" max="15624" width="9.140625" style="1"/>
    <col min="15625" max="15625" width="11.28515625" style="1" bestFit="1" customWidth="1"/>
    <col min="15626" max="15626" width="9.140625" style="1"/>
    <col min="15627" max="15627" width="12.85546875" style="1" customWidth="1"/>
    <col min="15628" max="15628" width="11.5703125" style="1" customWidth="1"/>
    <col min="15629" max="15629" width="10.42578125" style="1" customWidth="1"/>
    <col min="15630" max="15630" width="12.140625" style="1" customWidth="1"/>
    <col min="15631" max="15872" width="9.140625" style="1"/>
    <col min="15873" max="15873" width="37.140625" style="1" customWidth="1"/>
    <col min="15874" max="15876" width="13.85546875" style="1" customWidth="1"/>
    <col min="15877" max="15880" width="9.140625" style="1"/>
    <col min="15881" max="15881" width="11.28515625" style="1" bestFit="1" customWidth="1"/>
    <col min="15882" max="15882" width="9.140625" style="1"/>
    <col min="15883" max="15883" width="12.85546875" style="1" customWidth="1"/>
    <col min="15884" max="15884" width="11.5703125" style="1" customWidth="1"/>
    <col min="15885" max="15885" width="10.42578125" style="1" customWidth="1"/>
    <col min="15886" max="15886" width="12.140625" style="1" customWidth="1"/>
    <col min="15887" max="16128" width="9.140625" style="1"/>
    <col min="16129" max="16129" width="37.140625" style="1" customWidth="1"/>
    <col min="16130" max="16132" width="13.85546875" style="1" customWidth="1"/>
    <col min="16133" max="16136" width="9.140625" style="1"/>
    <col min="16137" max="16137" width="11.28515625" style="1" bestFit="1" customWidth="1"/>
    <col min="16138" max="16138" width="9.140625" style="1"/>
    <col min="16139" max="16139" width="12.85546875" style="1" customWidth="1"/>
    <col min="16140" max="16140" width="11.5703125" style="1" customWidth="1"/>
    <col min="16141" max="16141" width="10.42578125" style="1" customWidth="1"/>
    <col min="16142" max="16142" width="12.140625" style="1" customWidth="1"/>
    <col min="16143" max="16384" width="9.140625" style="1"/>
  </cols>
  <sheetData>
    <row r="1" spans="1:6" x14ac:dyDescent="0.2">
      <c r="C1" s="2" t="s">
        <v>0</v>
      </c>
    </row>
    <row r="2" spans="1:6" x14ac:dyDescent="0.2">
      <c r="A2" s="3"/>
      <c r="B2" s="26" t="s">
        <v>1</v>
      </c>
      <c r="C2" s="26"/>
      <c r="D2" s="26"/>
    </row>
    <row r="3" spans="1:6" ht="25.5" x14ac:dyDescent="0.2">
      <c r="A3" s="3"/>
      <c r="B3" s="4" t="s">
        <v>2</v>
      </c>
      <c r="C3" s="4" t="s">
        <v>3</v>
      </c>
      <c r="D3" s="5" t="s">
        <v>4</v>
      </c>
    </row>
    <row r="4" spans="1:6" x14ac:dyDescent="0.2">
      <c r="A4" s="3" t="s">
        <v>5</v>
      </c>
      <c r="B4" s="4"/>
      <c r="C4" s="4"/>
      <c r="D4" s="5">
        <f>B4-C4</f>
        <v>0</v>
      </c>
    </row>
    <row r="5" spans="1:6" x14ac:dyDescent="0.2">
      <c r="A5" s="3" t="s">
        <v>6</v>
      </c>
      <c r="B5" s="4"/>
      <c r="C5" s="4"/>
      <c r="D5" s="5">
        <f>B5-C5</f>
        <v>0</v>
      </c>
    </row>
    <row r="6" spans="1:6" s="8" customFormat="1" x14ac:dyDescent="0.2">
      <c r="A6" s="6" t="s">
        <v>7</v>
      </c>
      <c r="B6" s="7">
        <f>SUM(B4:B5)</f>
        <v>0</v>
      </c>
      <c r="C6" s="7">
        <f>SUM(C4:C5)</f>
        <v>0</v>
      </c>
      <c r="D6" s="7">
        <f>SUM(D4:D5)</f>
        <v>0</v>
      </c>
    </row>
    <row r="7" spans="1:6" x14ac:dyDescent="0.2">
      <c r="A7" s="3" t="s">
        <v>8</v>
      </c>
      <c r="B7" s="5">
        <v>26904</v>
      </c>
      <c r="C7" s="5">
        <v>26904</v>
      </c>
      <c r="D7" s="5">
        <f>B7-C7</f>
        <v>0</v>
      </c>
    </row>
    <row r="8" spans="1:6" x14ac:dyDescent="0.2">
      <c r="A8" s="3" t="s">
        <v>9</v>
      </c>
      <c r="B8" s="5">
        <v>10400</v>
      </c>
      <c r="C8" s="5">
        <v>10400</v>
      </c>
      <c r="D8" s="5">
        <f>B8-C8</f>
        <v>0</v>
      </c>
    </row>
    <row r="9" spans="1:6" x14ac:dyDescent="0.2">
      <c r="A9" s="3" t="s">
        <v>10</v>
      </c>
      <c r="B9" s="5"/>
      <c r="C9" s="5"/>
      <c r="D9" s="5">
        <f>B9-C9</f>
        <v>0</v>
      </c>
    </row>
    <row r="10" spans="1:6" x14ac:dyDescent="0.2">
      <c r="A10" s="3" t="s">
        <v>11</v>
      </c>
      <c r="B10" s="5"/>
      <c r="C10" s="5"/>
      <c r="D10" s="5">
        <f>B10-C10</f>
        <v>0</v>
      </c>
    </row>
    <row r="11" spans="1:6" s="8" customFormat="1" x14ac:dyDescent="0.2">
      <c r="A11" s="6" t="s">
        <v>12</v>
      </c>
      <c r="B11" s="9">
        <f>SUM(B7:B10)</f>
        <v>37304</v>
      </c>
      <c r="C11" s="9">
        <f>SUM(C7:C10)</f>
        <v>37304</v>
      </c>
      <c r="D11" s="9">
        <f>SUM(D7:D10)</f>
        <v>0</v>
      </c>
    </row>
    <row r="12" spans="1:6" x14ac:dyDescent="0.2">
      <c r="A12" s="3" t="s">
        <v>13</v>
      </c>
      <c r="B12" s="5">
        <v>306480</v>
      </c>
      <c r="C12" s="5">
        <f>145743.53+133139.84</f>
        <v>278883.37</v>
      </c>
      <c r="D12" s="5">
        <f>B12-C12</f>
        <v>27596.630000000005</v>
      </c>
    </row>
    <row r="13" spans="1:6" x14ac:dyDescent="0.2">
      <c r="A13" s="3" t="s">
        <v>14</v>
      </c>
      <c r="B13" s="5">
        <f>143790-7</f>
        <v>143783</v>
      </c>
      <c r="C13" s="5">
        <f>94514+49141</f>
        <v>143655</v>
      </c>
      <c r="D13" s="5">
        <f>B13-C13</f>
        <v>128</v>
      </c>
      <c r="F13" s="1">
        <v>-7</v>
      </c>
    </row>
    <row r="14" spans="1:6" x14ac:dyDescent="0.2">
      <c r="A14" s="3" t="s">
        <v>15</v>
      </c>
      <c r="B14" s="5">
        <f>5880+7</f>
        <v>5887</v>
      </c>
      <c r="C14" s="5">
        <f>(5886-168.74)</f>
        <v>5717.26</v>
      </c>
      <c r="D14" s="5">
        <f>B14-C14</f>
        <v>169.73999999999978</v>
      </c>
      <c r="F14" s="1">
        <v>7</v>
      </c>
    </row>
    <row r="15" spans="1:6" x14ac:dyDescent="0.2">
      <c r="A15" s="3" t="s">
        <v>16</v>
      </c>
      <c r="B15" s="5">
        <f>1440</f>
        <v>1440</v>
      </c>
      <c r="C15" s="5">
        <v>1440</v>
      </c>
      <c r="D15" s="5">
        <f>B15-C15</f>
        <v>0</v>
      </c>
      <c r="F15" s="1">
        <v>1440</v>
      </c>
    </row>
    <row r="16" spans="1:6" s="8" customFormat="1" x14ac:dyDescent="0.2">
      <c r="A16" s="6" t="s">
        <v>17</v>
      </c>
      <c r="B16" s="9">
        <f>SUM(B12:B15)</f>
        <v>457590</v>
      </c>
      <c r="C16" s="9">
        <f>SUM(C12:C15)</f>
        <v>429695.63</v>
      </c>
      <c r="D16" s="9">
        <f>SUM(D12:D15)</f>
        <v>27894.370000000003</v>
      </c>
    </row>
    <row r="17" spans="1:6" x14ac:dyDescent="0.2">
      <c r="A17" s="10" t="s">
        <v>18</v>
      </c>
      <c r="B17" s="11">
        <f>12900+9242+11600</f>
        <v>33742</v>
      </c>
      <c r="C17" s="11">
        <f>(22141.99-15329.07)+26888.49</f>
        <v>33701.410000000003</v>
      </c>
      <c r="D17" s="5">
        <f t="shared" ref="D17:D33" si="0">B17-C17</f>
        <v>40.589999999996508</v>
      </c>
      <c r="F17" s="1">
        <v>9242</v>
      </c>
    </row>
    <row r="18" spans="1:6" x14ac:dyDescent="0.2">
      <c r="A18" s="10" t="s">
        <v>19</v>
      </c>
      <c r="B18" s="11">
        <f>6400+2183</f>
        <v>8583</v>
      </c>
      <c r="C18" s="11">
        <v>8582.5</v>
      </c>
      <c r="D18" s="5">
        <f t="shared" si="0"/>
        <v>0.5</v>
      </c>
      <c r="F18" s="1">
        <v>2183</v>
      </c>
    </row>
    <row r="19" spans="1:6" ht="25.5" x14ac:dyDescent="0.2">
      <c r="A19" s="10" t="s">
        <v>20</v>
      </c>
      <c r="B19" s="11">
        <f>3400+1839</f>
        <v>5239</v>
      </c>
      <c r="C19" s="11">
        <v>5238.0600000000004</v>
      </c>
      <c r="D19" s="5">
        <f t="shared" si="0"/>
        <v>0.93999999999959982</v>
      </c>
      <c r="F19" s="1">
        <v>1839</v>
      </c>
    </row>
    <row r="20" spans="1:6" ht="25.5" x14ac:dyDescent="0.2">
      <c r="A20" s="10" t="s">
        <v>21</v>
      </c>
      <c r="B20" s="11">
        <v>5300</v>
      </c>
      <c r="C20" s="5"/>
      <c r="D20" s="5">
        <f t="shared" si="0"/>
        <v>5300</v>
      </c>
    </row>
    <row r="21" spans="1:6" x14ac:dyDescent="0.2">
      <c r="A21" s="10" t="s">
        <v>22</v>
      </c>
      <c r="B21" s="11">
        <v>5300</v>
      </c>
      <c r="C21" s="11">
        <v>5295.29</v>
      </c>
      <c r="D21" s="5">
        <f t="shared" si="0"/>
        <v>4.7100000000000364</v>
      </c>
    </row>
    <row r="22" spans="1:6" x14ac:dyDescent="0.2">
      <c r="A22" s="10" t="s">
        <v>23</v>
      </c>
      <c r="B22" s="11">
        <v>814</v>
      </c>
      <c r="C22" s="11">
        <v>814</v>
      </c>
      <c r="D22" s="5">
        <f t="shared" si="0"/>
        <v>0</v>
      </c>
      <c r="F22" s="1">
        <v>814</v>
      </c>
    </row>
    <row r="23" spans="1:6" x14ac:dyDescent="0.2">
      <c r="A23" s="10" t="s">
        <v>23</v>
      </c>
      <c r="B23" s="11"/>
      <c r="C23" s="11">
        <v>814</v>
      </c>
      <c r="D23" s="5">
        <f t="shared" si="0"/>
        <v>-814</v>
      </c>
    </row>
    <row r="24" spans="1:6" x14ac:dyDescent="0.2">
      <c r="A24" s="10" t="s">
        <v>24</v>
      </c>
      <c r="B24" s="11">
        <v>15000</v>
      </c>
      <c r="C24" s="11">
        <v>15000</v>
      </c>
      <c r="D24" s="5">
        <f t="shared" si="0"/>
        <v>0</v>
      </c>
      <c r="F24" s="1">
        <v>15000</v>
      </c>
    </row>
    <row r="25" spans="1:6" x14ac:dyDescent="0.2">
      <c r="A25" s="10" t="s">
        <v>25</v>
      </c>
      <c r="B25" s="11"/>
      <c r="C25" s="11">
        <v>1112</v>
      </c>
      <c r="D25" s="5">
        <f t="shared" si="0"/>
        <v>-1112</v>
      </c>
    </row>
    <row r="26" spans="1:6" x14ac:dyDescent="0.2">
      <c r="A26" s="10" t="s">
        <v>26</v>
      </c>
      <c r="B26" s="11">
        <v>6000</v>
      </c>
      <c r="C26" s="11">
        <v>6000</v>
      </c>
      <c r="D26" s="5">
        <f t="shared" si="0"/>
        <v>0</v>
      </c>
    </row>
    <row r="27" spans="1:6" x14ac:dyDescent="0.2">
      <c r="A27" s="10" t="s">
        <v>27</v>
      </c>
      <c r="B27" s="11">
        <v>4200</v>
      </c>
      <c r="C27" s="11"/>
      <c r="D27" s="5">
        <f t="shared" si="0"/>
        <v>4200</v>
      </c>
    </row>
    <row r="28" spans="1:6" x14ac:dyDescent="0.2">
      <c r="A28" s="10" t="s">
        <v>28</v>
      </c>
      <c r="B28" s="11">
        <v>20000</v>
      </c>
      <c r="C28" s="11">
        <v>20000</v>
      </c>
      <c r="D28" s="5">
        <f t="shared" si="0"/>
        <v>0</v>
      </c>
    </row>
    <row r="29" spans="1:6" x14ac:dyDescent="0.2">
      <c r="A29" s="10" t="s">
        <v>29</v>
      </c>
      <c r="B29" s="11">
        <v>16800</v>
      </c>
      <c r="C29" s="11">
        <v>16744.5</v>
      </c>
      <c r="D29" s="5">
        <f t="shared" si="0"/>
        <v>55.5</v>
      </c>
    </row>
    <row r="30" spans="1:6" x14ac:dyDescent="0.2">
      <c r="A30" s="12" t="s">
        <v>30</v>
      </c>
      <c r="B30" s="11">
        <v>11000</v>
      </c>
      <c r="C30" s="11">
        <v>11000</v>
      </c>
      <c r="D30" s="5">
        <f t="shared" si="0"/>
        <v>0</v>
      </c>
    </row>
    <row r="31" spans="1:6" x14ac:dyDescent="0.2">
      <c r="A31" s="10" t="s">
        <v>31</v>
      </c>
      <c r="B31" s="5">
        <f>200000+82505</f>
        <v>282505</v>
      </c>
      <c r="C31" s="11">
        <v>282505</v>
      </c>
      <c r="D31" s="5">
        <f t="shared" si="0"/>
        <v>0</v>
      </c>
    </row>
    <row r="32" spans="1:6" x14ac:dyDescent="0.2">
      <c r="A32" s="10" t="s">
        <v>32</v>
      </c>
      <c r="B32" s="5">
        <v>10000</v>
      </c>
      <c r="C32" s="11"/>
      <c r="D32" s="5">
        <f t="shared" si="0"/>
        <v>10000</v>
      </c>
    </row>
    <row r="33" spans="1:9" ht="25.5" x14ac:dyDescent="0.2">
      <c r="A33" s="10" t="s">
        <v>33</v>
      </c>
      <c r="B33" s="5"/>
      <c r="C33" s="11">
        <v>12551</v>
      </c>
      <c r="D33" s="5">
        <f t="shared" si="0"/>
        <v>-12551</v>
      </c>
    </row>
    <row r="34" spans="1:9" s="8" customFormat="1" x14ac:dyDescent="0.2">
      <c r="A34" s="6" t="s">
        <v>34</v>
      </c>
      <c r="B34" s="9">
        <f>SUM(B17:B33)</f>
        <v>424483</v>
      </c>
      <c r="C34" s="9">
        <f>SUM(C17:C33)</f>
        <v>419357.76</v>
      </c>
      <c r="D34" s="9">
        <f>SUM(D17:D33)</f>
        <v>5125.239999999998</v>
      </c>
      <c r="I34" s="13">
        <f>140978-B34</f>
        <v>-283505</v>
      </c>
    </row>
    <row r="35" spans="1:9" x14ac:dyDescent="0.2">
      <c r="A35" s="10" t="s">
        <v>35</v>
      </c>
      <c r="B35" s="11">
        <v>5334</v>
      </c>
      <c r="C35" s="5"/>
      <c r="D35" s="5">
        <f t="shared" ref="D35:D52" si="1">B35-C35</f>
        <v>5334</v>
      </c>
    </row>
    <row r="36" spans="1:9" x14ac:dyDescent="0.2">
      <c r="A36" s="10" t="s">
        <v>36</v>
      </c>
      <c r="B36" s="11">
        <v>35200</v>
      </c>
      <c r="C36" s="11">
        <v>35200</v>
      </c>
      <c r="D36" s="5">
        <f t="shared" si="1"/>
        <v>0</v>
      </c>
      <c r="F36" s="1">
        <v>-882</v>
      </c>
    </row>
    <row r="37" spans="1:9" x14ac:dyDescent="0.2">
      <c r="A37" s="10" t="s">
        <v>37</v>
      </c>
      <c r="B37" s="11">
        <f>5788-3400</f>
        <v>2388</v>
      </c>
      <c r="C37" s="11">
        <v>2388</v>
      </c>
      <c r="D37" s="5">
        <f t="shared" si="1"/>
        <v>0</v>
      </c>
    </row>
    <row r="38" spans="1:9" x14ac:dyDescent="0.2">
      <c r="A38" s="14" t="s">
        <v>38</v>
      </c>
      <c r="B38" s="11">
        <f>2500+2500-2500</f>
        <v>2500</v>
      </c>
      <c r="C38" s="11">
        <v>2500</v>
      </c>
      <c r="D38" s="5">
        <f t="shared" si="1"/>
        <v>0</v>
      </c>
    </row>
    <row r="39" spans="1:9" x14ac:dyDescent="0.2">
      <c r="A39" s="3" t="s">
        <v>39</v>
      </c>
      <c r="B39" s="11">
        <v>5196</v>
      </c>
      <c r="C39" s="11">
        <v>5196</v>
      </c>
      <c r="D39" s="5">
        <f t="shared" si="1"/>
        <v>0</v>
      </c>
    </row>
    <row r="40" spans="1:9" x14ac:dyDescent="0.2">
      <c r="A40" s="3" t="s">
        <v>40</v>
      </c>
      <c r="B40" s="11">
        <v>2000</v>
      </c>
      <c r="C40" s="11">
        <v>2000</v>
      </c>
      <c r="D40" s="5">
        <f t="shared" si="1"/>
        <v>0</v>
      </c>
      <c r="F40" s="1">
        <v>2000</v>
      </c>
    </row>
    <row r="41" spans="1:9" x14ac:dyDescent="0.2">
      <c r="A41" s="10" t="s">
        <v>41</v>
      </c>
      <c r="B41" s="11">
        <v>3000</v>
      </c>
      <c r="C41" s="11">
        <v>3000</v>
      </c>
      <c r="D41" s="5">
        <f t="shared" si="1"/>
        <v>0</v>
      </c>
      <c r="F41" s="1">
        <v>3000</v>
      </c>
    </row>
    <row r="42" spans="1:9" ht="25.5" x14ac:dyDescent="0.2">
      <c r="A42" s="10" t="s">
        <v>42</v>
      </c>
      <c r="B42" s="11">
        <v>20186</v>
      </c>
      <c r="C42" s="11">
        <v>20185.080000000002</v>
      </c>
      <c r="D42" s="5">
        <f t="shared" si="1"/>
        <v>0.91999999999825377</v>
      </c>
      <c r="F42" s="1">
        <v>20186</v>
      </c>
    </row>
    <row r="43" spans="1:9" x14ac:dyDescent="0.2">
      <c r="A43" s="10" t="s">
        <v>43</v>
      </c>
      <c r="B43" s="11">
        <v>3882</v>
      </c>
      <c r="C43" s="11">
        <v>3881.02</v>
      </c>
      <c r="D43" s="5">
        <f t="shared" si="1"/>
        <v>0.98000000000001819</v>
      </c>
      <c r="F43" s="1">
        <v>3882</v>
      </c>
    </row>
    <row r="44" spans="1:9" x14ac:dyDescent="0.2">
      <c r="A44" s="10" t="s">
        <v>44</v>
      </c>
      <c r="B44" s="5">
        <v>34800</v>
      </c>
      <c r="C44" s="5">
        <v>30539</v>
      </c>
      <c r="D44" s="5">
        <f t="shared" si="1"/>
        <v>4261</v>
      </c>
    </row>
    <row r="45" spans="1:9" x14ac:dyDescent="0.2">
      <c r="A45" s="3" t="s">
        <v>45</v>
      </c>
      <c r="B45" s="5">
        <f>28000-28000</f>
        <v>0</v>
      </c>
      <c r="C45" s="5"/>
      <c r="D45" s="5">
        <f t="shared" si="1"/>
        <v>0</v>
      </c>
    </row>
    <row r="46" spans="1:9" x14ac:dyDescent="0.2">
      <c r="A46" s="3" t="s">
        <v>46</v>
      </c>
      <c r="B46" s="5">
        <v>3000</v>
      </c>
      <c r="C46" s="5"/>
      <c r="D46" s="5">
        <f t="shared" si="1"/>
        <v>3000</v>
      </c>
    </row>
    <row r="47" spans="1:9" x14ac:dyDescent="0.2">
      <c r="A47" s="3" t="s">
        <v>47</v>
      </c>
      <c r="B47" s="5">
        <v>3600</v>
      </c>
      <c r="C47" s="5"/>
      <c r="D47" s="5">
        <f t="shared" si="1"/>
        <v>3600</v>
      </c>
    </row>
    <row r="48" spans="1:9" x14ac:dyDescent="0.2">
      <c r="A48" s="3" t="s">
        <v>48</v>
      </c>
      <c r="B48" s="5">
        <v>3200</v>
      </c>
      <c r="C48" s="5"/>
      <c r="D48" s="5">
        <f t="shared" si="1"/>
        <v>3200</v>
      </c>
    </row>
    <row r="49" spans="1:9" x14ac:dyDescent="0.2">
      <c r="A49" s="3" t="s">
        <v>49</v>
      </c>
      <c r="B49" s="5">
        <f>4300-1510</f>
        <v>2790</v>
      </c>
      <c r="C49" s="5">
        <v>2790</v>
      </c>
      <c r="D49" s="5">
        <f t="shared" si="1"/>
        <v>0</v>
      </c>
    </row>
    <row r="50" spans="1:9" x14ac:dyDescent="0.2">
      <c r="A50" s="3" t="s">
        <v>50</v>
      </c>
      <c r="B50" s="5">
        <f>20000-20000</f>
        <v>0</v>
      </c>
      <c r="C50" s="5"/>
      <c r="D50" s="5">
        <f t="shared" si="1"/>
        <v>0</v>
      </c>
    </row>
    <row r="51" spans="1:9" x14ac:dyDescent="0.2">
      <c r="A51" s="3" t="s">
        <v>51</v>
      </c>
      <c r="B51" s="5"/>
      <c r="C51" s="5">
        <v>1602</v>
      </c>
      <c r="D51" s="5">
        <f t="shared" si="1"/>
        <v>-1602</v>
      </c>
    </row>
    <row r="52" spans="1:9" x14ac:dyDescent="0.2">
      <c r="A52" s="3"/>
      <c r="B52" s="5"/>
      <c r="C52" s="5"/>
      <c r="D52" s="5">
        <f t="shared" si="1"/>
        <v>0</v>
      </c>
    </row>
    <row r="53" spans="1:9" s="8" customFormat="1" x14ac:dyDescent="0.2">
      <c r="A53" s="6" t="s">
        <v>52</v>
      </c>
      <c r="B53" s="9">
        <f>SUM(B35:B52)</f>
        <v>127076</v>
      </c>
      <c r="C53" s="9">
        <f>SUM(C35:C52)</f>
        <v>109281.1</v>
      </c>
      <c r="D53" s="9">
        <f>SUM(D35:D52)</f>
        <v>17794.899999999998</v>
      </c>
      <c r="I53" s="13">
        <f>182486-B53</f>
        <v>55410</v>
      </c>
    </row>
    <row r="54" spans="1:9" x14ac:dyDescent="0.2">
      <c r="A54" s="3" t="s">
        <v>53</v>
      </c>
      <c r="B54" s="11">
        <v>3938</v>
      </c>
      <c r="C54" s="15">
        <v>3938</v>
      </c>
      <c r="D54" s="5">
        <f t="shared" ref="D54:D64" si="2">B54-C54</f>
        <v>0</v>
      </c>
      <c r="F54" s="1">
        <v>-9242</v>
      </c>
    </row>
    <row r="55" spans="1:9" x14ac:dyDescent="0.2">
      <c r="A55" s="14" t="s">
        <v>54</v>
      </c>
      <c r="B55" s="11">
        <v>10100</v>
      </c>
      <c r="C55" s="15">
        <v>2180</v>
      </c>
      <c r="D55" s="5">
        <f t="shared" si="2"/>
        <v>7920</v>
      </c>
    </row>
    <row r="56" spans="1:9" x14ac:dyDescent="0.2">
      <c r="A56" s="14" t="s">
        <v>54</v>
      </c>
      <c r="B56" s="11"/>
      <c r="C56" s="15">
        <v>4010</v>
      </c>
      <c r="D56" s="5">
        <f t="shared" si="2"/>
        <v>-4010</v>
      </c>
    </row>
    <row r="57" spans="1:9" x14ac:dyDescent="0.2">
      <c r="A57" s="14" t="s">
        <v>54</v>
      </c>
      <c r="B57" s="11"/>
      <c r="C57" s="15">
        <v>9370</v>
      </c>
      <c r="D57" s="5">
        <f t="shared" si="2"/>
        <v>-9370</v>
      </c>
    </row>
    <row r="58" spans="1:9" x14ac:dyDescent="0.2">
      <c r="A58" s="14" t="s">
        <v>55</v>
      </c>
      <c r="B58" s="5">
        <v>114600</v>
      </c>
      <c r="C58" s="15">
        <v>108577.25</v>
      </c>
      <c r="D58" s="5">
        <f t="shared" si="2"/>
        <v>6022.75</v>
      </c>
    </row>
    <row r="59" spans="1:9" x14ac:dyDescent="0.2">
      <c r="A59" s="14" t="s">
        <v>56</v>
      </c>
      <c r="B59" s="11">
        <f>33500-19590</f>
        <v>13910</v>
      </c>
      <c r="C59" s="15">
        <v>13910</v>
      </c>
      <c r="D59" s="5">
        <f t="shared" si="2"/>
        <v>0</v>
      </c>
    </row>
    <row r="60" spans="1:9" x14ac:dyDescent="0.2">
      <c r="A60" s="14" t="s">
        <v>57</v>
      </c>
      <c r="B60" s="11">
        <v>7000</v>
      </c>
      <c r="C60" s="15"/>
      <c r="D60" s="5">
        <f t="shared" si="2"/>
        <v>7000</v>
      </c>
    </row>
    <row r="61" spans="1:9" x14ac:dyDescent="0.2">
      <c r="A61" s="14" t="s">
        <v>58</v>
      </c>
      <c r="B61" s="11">
        <v>40000</v>
      </c>
      <c r="C61" s="15">
        <v>40000</v>
      </c>
      <c r="D61" s="5">
        <f t="shared" si="2"/>
        <v>0</v>
      </c>
    </row>
    <row r="62" spans="1:9" x14ac:dyDescent="0.2">
      <c r="A62" s="16" t="s">
        <v>59</v>
      </c>
      <c r="B62" s="11">
        <v>1974</v>
      </c>
      <c r="C62" s="15">
        <v>1260</v>
      </c>
      <c r="D62" s="5">
        <f t="shared" si="2"/>
        <v>714</v>
      </c>
    </row>
    <row r="63" spans="1:9" x14ac:dyDescent="0.2">
      <c r="A63" s="16" t="s">
        <v>60</v>
      </c>
      <c r="B63" s="11"/>
      <c r="C63" s="15">
        <v>1873</v>
      </c>
      <c r="D63" s="5">
        <f t="shared" si="2"/>
        <v>-1873</v>
      </c>
      <c r="G63" s="17" t="s">
        <v>61</v>
      </c>
    </row>
    <row r="64" spans="1:9" x14ac:dyDescent="0.2">
      <c r="A64" s="14" t="s">
        <v>62</v>
      </c>
      <c r="B64" s="5">
        <v>20000</v>
      </c>
      <c r="C64" s="15">
        <v>20000</v>
      </c>
      <c r="D64" s="5">
        <f t="shared" si="2"/>
        <v>0</v>
      </c>
    </row>
    <row r="65" spans="1:9" s="8" customFormat="1" x14ac:dyDescent="0.2">
      <c r="A65" s="6" t="s">
        <v>63</v>
      </c>
      <c r="B65" s="9">
        <f>SUM(B54:B64)</f>
        <v>211522</v>
      </c>
      <c r="C65" s="9">
        <f>SUM(C54:C64)</f>
        <v>205118.25</v>
      </c>
      <c r="D65" s="9">
        <f>SUM(D54:D64)</f>
        <v>6403.75</v>
      </c>
      <c r="I65" s="13">
        <f>211522-B65</f>
        <v>0</v>
      </c>
    </row>
    <row r="66" spans="1:9" x14ac:dyDescent="0.2">
      <c r="A66" s="3" t="s">
        <v>64</v>
      </c>
      <c r="B66" s="5">
        <v>1100</v>
      </c>
      <c r="C66" s="11">
        <v>1100</v>
      </c>
      <c r="D66" s="5">
        <f t="shared" ref="D66:D73" si="3">B66-C66</f>
        <v>0</v>
      </c>
    </row>
    <row r="67" spans="1:9" x14ac:dyDescent="0.2">
      <c r="A67" s="10" t="s">
        <v>65</v>
      </c>
      <c r="B67" s="5">
        <v>17500</v>
      </c>
      <c r="C67" s="5">
        <v>20043.43</v>
      </c>
      <c r="D67" s="5">
        <f t="shared" si="3"/>
        <v>-2543.4300000000003</v>
      </c>
    </row>
    <row r="68" spans="1:9" x14ac:dyDescent="0.2">
      <c r="A68" s="10" t="s">
        <v>66</v>
      </c>
      <c r="B68" s="5">
        <f>8400+5432</f>
        <v>13832</v>
      </c>
      <c r="C68" s="5">
        <v>11288.57</v>
      </c>
      <c r="D68" s="5">
        <f t="shared" si="3"/>
        <v>2543.4300000000003</v>
      </c>
    </row>
    <row r="69" spans="1:9" x14ac:dyDescent="0.2">
      <c r="A69" s="12" t="s">
        <v>67</v>
      </c>
      <c r="B69" s="5">
        <v>17000</v>
      </c>
      <c r="C69" s="5">
        <v>17000</v>
      </c>
      <c r="D69" s="5">
        <f t="shared" si="3"/>
        <v>0</v>
      </c>
    </row>
    <row r="70" spans="1:9" x14ac:dyDescent="0.2">
      <c r="A70" s="12" t="s">
        <v>68</v>
      </c>
      <c r="B70" s="5">
        <v>19590</v>
      </c>
      <c r="C70" s="5">
        <v>19590</v>
      </c>
      <c r="D70" s="5">
        <f t="shared" si="3"/>
        <v>0</v>
      </c>
    </row>
    <row r="71" spans="1:9" x14ac:dyDescent="0.2">
      <c r="A71" s="10"/>
      <c r="B71" s="5"/>
      <c r="C71" s="5"/>
      <c r="D71" s="5">
        <f t="shared" si="3"/>
        <v>0</v>
      </c>
    </row>
    <row r="72" spans="1:9" x14ac:dyDescent="0.2">
      <c r="A72" s="10"/>
      <c r="B72" s="5"/>
      <c r="C72" s="5"/>
      <c r="D72" s="5">
        <f t="shared" si="3"/>
        <v>0</v>
      </c>
    </row>
    <row r="73" spans="1:9" x14ac:dyDescent="0.2">
      <c r="A73" s="10"/>
      <c r="B73" s="5"/>
      <c r="C73" s="5"/>
      <c r="D73" s="5">
        <f t="shared" si="3"/>
        <v>0</v>
      </c>
    </row>
    <row r="74" spans="1:9" s="8" customFormat="1" x14ac:dyDescent="0.2">
      <c r="A74" s="6" t="s">
        <v>69</v>
      </c>
      <c r="B74" s="9">
        <f>SUM(B66:B73)</f>
        <v>69022</v>
      </c>
      <c r="C74" s="9">
        <f>SUM(C66:C73)</f>
        <v>69022</v>
      </c>
      <c r="D74" s="9">
        <f>SUM(D66:D73)</f>
        <v>0</v>
      </c>
      <c r="I74" s="13">
        <f>27000-B74</f>
        <v>-42022</v>
      </c>
    </row>
    <row r="78" spans="1:9" s="8" customFormat="1" x14ac:dyDescent="0.2">
      <c r="A78" s="8" t="s">
        <v>70</v>
      </c>
      <c r="B78" s="13"/>
      <c r="C78" s="13"/>
      <c r="D78" s="13"/>
    </row>
    <row r="80" spans="1:9" x14ac:dyDescent="0.2">
      <c r="A80" s="18" t="s">
        <v>71</v>
      </c>
      <c r="B80" s="19"/>
      <c r="C80" s="19"/>
      <c r="D80" s="19"/>
    </row>
    <row r="81" spans="1:14" x14ac:dyDescent="0.2">
      <c r="A81" s="3" t="s">
        <v>72</v>
      </c>
      <c r="B81" s="20">
        <v>80190</v>
      </c>
      <c r="C81" s="20">
        <f>11200+1128+19375.6+1316+44863.5</f>
        <v>77883.100000000006</v>
      </c>
      <c r="D81" s="20">
        <f t="shared" ref="D81:D91" si="4">B81-C81</f>
        <v>2306.8999999999942</v>
      </c>
    </row>
    <row r="82" spans="1:14" x14ac:dyDescent="0.2">
      <c r="A82" s="3" t="s">
        <v>73</v>
      </c>
      <c r="B82" s="20">
        <f>266500+11502</f>
        <v>278002</v>
      </c>
      <c r="C82" s="20">
        <f>9755+55752+32500+6120+16421+15740+71534+40000+9800</f>
        <v>257622</v>
      </c>
      <c r="D82" s="20">
        <f t="shared" si="4"/>
        <v>20380</v>
      </c>
    </row>
    <row r="83" spans="1:14" x14ac:dyDescent="0.2">
      <c r="A83" s="3" t="s">
        <v>74</v>
      </c>
      <c r="B83" s="20">
        <v>4590</v>
      </c>
      <c r="C83" s="20">
        <v>4590</v>
      </c>
      <c r="D83" s="20">
        <f t="shared" si="4"/>
        <v>0</v>
      </c>
    </row>
    <row r="84" spans="1:14" x14ac:dyDescent="0.2">
      <c r="A84" s="3" t="s">
        <v>75</v>
      </c>
      <c r="B84" s="20">
        <f>39100+3060</f>
        <v>42160</v>
      </c>
      <c r="C84" s="20">
        <f>27880+1220+4560</f>
        <v>33660</v>
      </c>
      <c r="D84" s="20">
        <f t="shared" si="4"/>
        <v>8500</v>
      </c>
    </row>
    <row r="85" spans="1:14" x14ac:dyDescent="0.2">
      <c r="A85" s="3" t="s">
        <v>76</v>
      </c>
      <c r="B85" s="20">
        <v>3190</v>
      </c>
      <c r="C85" s="20"/>
      <c r="D85" s="20">
        <f t="shared" si="4"/>
        <v>3190</v>
      </c>
    </row>
    <row r="86" spans="1:14" x14ac:dyDescent="0.2">
      <c r="A86" s="3"/>
      <c r="B86" s="5"/>
      <c r="C86" s="5"/>
      <c r="D86" s="5">
        <f t="shared" si="4"/>
        <v>0</v>
      </c>
    </row>
    <row r="87" spans="1:14" x14ac:dyDescent="0.2">
      <c r="A87" s="3"/>
      <c r="B87" s="5"/>
      <c r="C87" s="5"/>
      <c r="D87" s="5"/>
    </row>
    <row r="88" spans="1:14" x14ac:dyDescent="0.2">
      <c r="A88" s="3"/>
      <c r="B88" s="5"/>
      <c r="C88" s="5"/>
      <c r="D88" s="5"/>
    </row>
    <row r="89" spans="1:14" x14ac:dyDescent="0.2">
      <c r="A89" s="18" t="s">
        <v>77</v>
      </c>
      <c r="B89" s="19"/>
      <c r="C89" s="19"/>
      <c r="D89" s="19">
        <f t="shared" si="4"/>
        <v>0</v>
      </c>
    </row>
    <row r="90" spans="1:14" x14ac:dyDescent="0.2">
      <c r="A90" s="3" t="s">
        <v>78</v>
      </c>
      <c r="B90" s="20">
        <v>78123</v>
      </c>
      <c r="C90" s="20">
        <f>24777+5156+7631+37785.55</f>
        <v>75349.55</v>
      </c>
      <c r="D90" s="20">
        <f t="shared" si="4"/>
        <v>2773.4499999999971</v>
      </c>
    </row>
    <row r="91" spans="1:14" x14ac:dyDescent="0.2">
      <c r="A91" s="3"/>
      <c r="B91" s="5"/>
      <c r="C91" s="5"/>
      <c r="D91" s="5">
        <f t="shared" si="4"/>
        <v>0</v>
      </c>
      <c r="K91" s="1" t="s">
        <v>79</v>
      </c>
    </row>
    <row r="92" spans="1:14" x14ac:dyDescent="0.2">
      <c r="A92" s="3"/>
      <c r="B92" s="5"/>
      <c r="C92" s="5"/>
      <c r="D92" s="5"/>
    </row>
    <row r="93" spans="1:14" x14ac:dyDescent="0.2">
      <c r="A93" s="18" t="s">
        <v>80</v>
      </c>
      <c r="B93" s="19"/>
      <c r="C93" s="19"/>
      <c r="D93" s="19"/>
      <c r="K93" s="21" t="s">
        <v>81</v>
      </c>
      <c r="M93" s="21" t="s">
        <v>82</v>
      </c>
      <c r="N93" s="21" t="s">
        <v>83</v>
      </c>
    </row>
    <row r="94" spans="1:14" x14ac:dyDescent="0.2">
      <c r="A94" s="3"/>
      <c r="B94" s="20"/>
      <c r="C94" s="20"/>
      <c r="D94" s="20"/>
      <c r="K94" s="1" t="s">
        <v>84</v>
      </c>
      <c r="L94" s="2">
        <v>40558.54</v>
      </c>
      <c r="M94" s="1">
        <v>37785.550000000003</v>
      </c>
      <c r="N94" s="2">
        <f>L94-M94</f>
        <v>2772.989999999998</v>
      </c>
    </row>
    <row r="95" spans="1:14" x14ac:dyDescent="0.2">
      <c r="A95" s="3" t="s">
        <v>85</v>
      </c>
      <c r="B95" s="20">
        <v>11176</v>
      </c>
      <c r="C95" s="20"/>
      <c r="D95" s="20">
        <f>B95-C95</f>
        <v>11176</v>
      </c>
      <c r="K95" s="1" t="s">
        <v>86</v>
      </c>
      <c r="L95" s="2">
        <v>24777</v>
      </c>
      <c r="M95" s="22">
        <v>24777</v>
      </c>
      <c r="N95" s="2">
        <f>L95-M95</f>
        <v>0</v>
      </c>
    </row>
    <row r="96" spans="1:14" s="8" customFormat="1" x14ac:dyDescent="0.2">
      <c r="A96" s="6" t="s">
        <v>52</v>
      </c>
      <c r="B96" s="9">
        <f>SUM(B93:B95)</f>
        <v>11176</v>
      </c>
      <c r="C96" s="9">
        <f>SUM(C93:C95)</f>
        <v>0</v>
      </c>
      <c r="D96" s="9">
        <f>SUM(D93:D95)</f>
        <v>11176</v>
      </c>
      <c r="K96" s="1" t="s">
        <v>87</v>
      </c>
      <c r="L96" s="2">
        <v>7631</v>
      </c>
      <c r="M96" s="22">
        <v>7631</v>
      </c>
      <c r="N96" s="2">
        <f>L96-M96</f>
        <v>0</v>
      </c>
    </row>
    <row r="97" spans="1:14" x14ac:dyDescent="0.2">
      <c r="A97" s="3" t="s">
        <v>88</v>
      </c>
      <c r="B97" s="20">
        <v>8574</v>
      </c>
      <c r="C97" s="20"/>
      <c r="D97" s="20">
        <f>B97-C97</f>
        <v>8574</v>
      </c>
      <c r="K97" s="1" t="s">
        <v>89</v>
      </c>
      <c r="L97" s="2">
        <v>5156</v>
      </c>
      <c r="M97" s="22">
        <v>5156</v>
      </c>
      <c r="N97" s="2">
        <f>L97-M97</f>
        <v>0</v>
      </c>
    </row>
    <row r="98" spans="1:14" s="8" customFormat="1" x14ac:dyDescent="0.2">
      <c r="A98" s="6" t="s">
        <v>69</v>
      </c>
      <c r="B98" s="9">
        <f>B97</f>
        <v>8574</v>
      </c>
      <c r="C98" s="9">
        <f>C97</f>
        <v>0</v>
      </c>
      <c r="D98" s="9">
        <f>D97</f>
        <v>8574</v>
      </c>
      <c r="K98" s="1"/>
      <c r="L98" s="23">
        <f>SUM(L94:L97)</f>
        <v>78122.540000000008</v>
      </c>
      <c r="M98" s="23">
        <f>SUM(M94:M97)</f>
        <v>75349.55</v>
      </c>
      <c r="N98" s="23">
        <f>SUM(N94:N97)</f>
        <v>2772.989999999998</v>
      </c>
    </row>
    <row r="99" spans="1:14" x14ac:dyDescent="0.2">
      <c r="A99" s="3"/>
      <c r="B99" s="5"/>
      <c r="C99" s="5"/>
      <c r="D99" s="5"/>
    </row>
    <row r="100" spans="1:14" x14ac:dyDescent="0.2">
      <c r="A100" s="3"/>
      <c r="B100" s="5"/>
      <c r="C100" s="5"/>
      <c r="D100" s="5"/>
    </row>
    <row r="101" spans="1:14" x14ac:dyDescent="0.2">
      <c r="A101" s="24" t="s">
        <v>90</v>
      </c>
      <c r="B101" s="25"/>
      <c r="C101" s="25"/>
      <c r="D101" s="25"/>
    </row>
    <row r="102" spans="1:14" x14ac:dyDescent="0.2">
      <c r="A102" s="3" t="s">
        <v>91</v>
      </c>
      <c r="B102" s="20">
        <f>264000-56262</f>
        <v>207738</v>
      </c>
      <c r="C102" s="20">
        <f>90837+116901</f>
        <v>207738</v>
      </c>
      <c r="D102" s="20">
        <f>B102-C102</f>
        <v>0</v>
      </c>
    </row>
    <row r="103" spans="1:14" x14ac:dyDescent="0.2">
      <c r="A103" s="3"/>
      <c r="B103" s="5"/>
      <c r="C103" s="5"/>
      <c r="D103" s="5"/>
    </row>
    <row r="104" spans="1:14" x14ac:dyDescent="0.2">
      <c r="A104" s="3"/>
      <c r="B104" s="5"/>
      <c r="C104" s="5"/>
      <c r="D104" s="5"/>
    </row>
    <row r="105" spans="1:14" x14ac:dyDescent="0.2">
      <c r="A105" s="3"/>
      <c r="B105" s="5"/>
      <c r="C105" s="5"/>
      <c r="D105" s="5"/>
    </row>
    <row r="106" spans="1:14" x14ac:dyDescent="0.2">
      <c r="A106" s="3"/>
      <c r="B106" s="5"/>
      <c r="C106" s="5"/>
      <c r="D106" s="5"/>
    </row>
    <row r="107" spans="1:14" x14ac:dyDescent="0.2">
      <c r="A107" s="3"/>
      <c r="B107" s="5"/>
      <c r="C107" s="5"/>
      <c r="D107" s="5"/>
    </row>
    <row r="108" spans="1:14" x14ac:dyDescent="0.2">
      <c r="A108" s="3"/>
      <c r="B108" s="5"/>
      <c r="C108" s="5"/>
      <c r="D108" s="5"/>
    </row>
  </sheetData>
  <mergeCells count="1">
    <mergeCell ref="B2:D2"/>
  </mergeCells>
  <pageMargins left="0.78740157480314965" right="0.78740157480314965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3" sqref="J13"/>
    </sheetView>
  </sheetViews>
  <sheetFormatPr defaultRowHeight="12.75" x14ac:dyDescent="0.2"/>
  <cols>
    <col min="1" max="1" width="37.140625" style="1" customWidth="1"/>
    <col min="2" max="4" width="13.85546875" style="2" customWidth="1"/>
    <col min="5" max="5" width="9.140625" style="1"/>
    <col min="6" max="6" width="11.28515625" style="1" bestFit="1" customWidth="1"/>
    <col min="7" max="253" width="9.140625" style="1"/>
    <col min="254" max="254" width="37.140625" style="1" customWidth="1"/>
    <col min="255" max="260" width="13.85546875" style="1" customWidth="1"/>
    <col min="261" max="261" width="9.140625" style="1"/>
    <col min="262" max="262" width="11.28515625" style="1" bestFit="1" customWidth="1"/>
    <col min="263" max="509" width="9.140625" style="1"/>
    <col min="510" max="510" width="37.140625" style="1" customWidth="1"/>
    <col min="511" max="516" width="13.85546875" style="1" customWidth="1"/>
    <col min="517" max="517" width="9.140625" style="1"/>
    <col min="518" max="518" width="11.28515625" style="1" bestFit="1" customWidth="1"/>
    <col min="519" max="765" width="9.140625" style="1"/>
    <col min="766" max="766" width="37.140625" style="1" customWidth="1"/>
    <col min="767" max="772" width="13.85546875" style="1" customWidth="1"/>
    <col min="773" max="773" width="9.140625" style="1"/>
    <col min="774" max="774" width="11.28515625" style="1" bestFit="1" customWidth="1"/>
    <col min="775" max="1021" width="9.140625" style="1"/>
    <col min="1022" max="1022" width="37.140625" style="1" customWidth="1"/>
    <col min="1023" max="1028" width="13.85546875" style="1" customWidth="1"/>
    <col min="1029" max="1029" width="9.140625" style="1"/>
    <col min="1030" max="1030" width="11.28515625" style="1" bestFit="1" customWidth="1"/>
    <col min="1031" max="1277" width="9.140625" style="1"/>
    <col min="1278" max="1278" width="37.140625" style="1" customWidth="1"/>
    <col min="1279" max="1284" width="13.85546875" style="1" customWidth="1"/>
    <col min="1285" max="1285" width="9.140625" style="1"/>
    <col min="1286" max="1286" width="11.28515625" style="1" bestFit="1" customWidth="1"/>
    <col min="1287" max="1533" width="9.140625" style="1"/>
    <col min="1534" max="1534" width="37.140625" style="1" customWidth="1"/>
    <col min="1535" max="1540" width="13.85546875" style="1" customWidth="1"/>
    <col min="1541" max="1541" width="9.140625" style="1"/>
    <col min="1542" max="1542" width="11.28515625" style="1" bestFit="1" customWidth="1"/>
    <col min="1543" max="1789" width="9.140625" style="1"/>
    <col min="1790" max="1790" width="37.140625" style="1" customWidth="1"/>
    <col min="1791" max="1796" width="13.85546875" style="1" customWidth="1"/>
    <col min="1797" max="1797" width="9.140625" style="1"/>
    <col min="1798" max="1798" width="11.28515625" style="1" bestFit="1" customWidth="1"/>
    <col min="1799" max="2045" width="9.140625" style="1"/>
    <col min="2046" max="2046" width="37.140625" style="1" customWidth="1"/>
    <col min="2047" max="2052" width="13.85546875" style="1" customWidth="1"/>
    <col min="2053" max="2053" width="9.140625" style="1"/>
    <col min="2054" max="2054" width="11.28515625" style="1" bestFit="1" customWidth="1"/>
    <col min="2055" max="2301" width="9.140625" style="1"/>
    <col min="2302" max="2302" width="37.140625" style="1" customWidth="1"/>
    <col min="2303" max="2308" width="13.85546875" style="1" customWidth="1"/>
    <col min="2309" max="2309" width="9.140625" style="1"/>
    <col min="2310" max="2310" width="11.28515625" style="1" bestFit="1" customWidth="1"/>
    <col min="2311" max="2557" width="9.140625" style="1"/>
    <col min="2558" max="2558" width="37.140625" style="1" customWidth="1"/>
    <col min="2559" max="2564" width="13.85546875" style="1" customWidth="1"/>
    <col min="2565" max="2565" width="9.140625" style="1"/>
    <col min="2566" max="2566" width="11.28515625" style="1" bestFit="1" customWidth="1"/>
    <col min="2567" max="2813" width="9.140625" style="1"/>
    <col min="2814" max="2814" width="37.140625" style="1" customWidth="1"/>
    <col min="2815" max="2820" width="13.85546875" style="1" customWidth="1"/>
    <col min="2821" max="2821" width="9.140625" style="1"/>
    <col min="2822" max="2822" width="11.28515625" style="1" bestFit="1" customWidth="1"/>
    <col min="2823" max="3069" width="9.140625" style="1"/>
    <col min="3070" max="3070" width="37.140625" style="1" customWidth="1"/>
    <col min="3071" max="3076" width="13.85546875" style="1" customWidth="1"/>
    <col min="3077" max="3077" width="9.140625" style="1"/>
    <col min="3078" max="3078" width="11.28515625" style="1" bestFit="1" customWidth="1"/>
    <col min="3079" max="3325" width="9.140625" style="1"/>
    <col min="3326" max="3326" width="37.140625" style="1" customWidth="1"/>
    <col min="3327" max="3332" width="13.85546875" style="1" customWidth="1"/>
    <col min="3333" max="3333" width="9.140625" style="1"/>
    <col min="3334" max="3334" width="11.28515625" style="1" bestFit="1" customWidth="1"/>
    <col min="3335" max="3581" width="9.140625" style="1"/>
    <col min="3582" max="3582" width="37.140625" style="1" customWidth="1"/>
    <col min="3583" max="3588" width="13.85546875" style="1" customWidth="1"/>
    <col min="3589" max="3589" width="9.140625" style="1"/>
    <col min="3590" max="3590" width="11.28515625" style="1" bestFit="1" customWidth="1"/>
    <col min="3591" max="3837" width="9.140625" style="1"/>
    <col min="3838" max="3838" width="37.140625" style="1" customWidth="1"/>
    <col min="3839" max="3844" width="13.85546875" style="1" customWidth="1"/>
    <col min="3845" max="3845" width="9.140625" style="1"/>
    <col min="3846" max="3846" width="11.28515625" style="1" bestFit="1" customWidth="1"/>
    <col min="3847" max="4093" width="9.140625" style="1"/>
    <col min="4094" max="4094" width="37.140625" style="1" customWidth="1"/>
    <col min="4095" max="4100" width="13.85546875" style="1" customWidth="1"/>
    <col min="4101" max="4101" width="9.140625" style="1"/>
    <col min="4102" max="4102" width="11.28515625" style="1" bestFit="1" customWidth="1"/>
    <col min="4103" max="4349" width="9.140625" style="1"/>
    <col min="4350" max="4350" width="37.140625" style="1" customWidth="1"/>
    <col min="4351" max="4356" width="13.85546875" style="1" customWidth="1"/>
    <col min="4357" max="4357" width="9.140625" style="1"/>
    <col min="4358" max="4358" width="11.28515625" style="1" bestFit="1" customWidth="1"/>
    <col min="4359" max="4605" width="9.140625" style="1"/>
    <col min="4606" max="4606" width="37.140625" style="1" customWidth="1"/>
    <col min="4607" max="4612" width="13.85546875" style="1" customWidth="1"/>
    <col min="4613" max="4613" width="9.140625" style="1"/>
    <col min="4614" max="4614" width="11.28515625" style="1" bestFit="1" customWidth="1"/>
    <col min="4615" max="4861" width="9.140625" style="1"/>
    <col min="4862" max="4862" width="37.140625" style="1" customWidth="1"/>
    <col min="4863" max="4868" width="13.85546875" style="1" customWidth="1"/>
    <col min="4869" max="4869" width="9.140625" style="1"/>
    <col min="4870" max="4870" width="11.28515625" style="1" bestFit="1" customWidth="1"/>
    <col min="4871" max="5117" width="9.140625" style="1"/>
    <col min="5118" max="5118" width="37.140625" style="1" customWidth="1"/>
    <col min="5119" max="5124" width="13.85546875" style="1" customWidth="1"/>
    <col min="5125" max="5125" width="9.140625" style="1"/>
    <col min="5126" max="5126" width="11.28515625" style="1" bestFit="1" customWidth="1"/>
    <col min="5127" max="5373" width="9.140625" style="1"/>
    <col min="5374" max="5374" width="37.140625" style="1" customWidth="1"/>
    <col min="5375" max="5380" width="13.85546875" style="1" customWidth="1"/>
    <col min="5381" max="5381" width="9.140625" style="1"/>
    <col min="5382" max="5382" width="11.28515625" style="1" bestFit="1" customWidth="1"/>
    <col min="5383" max="5629" width="9.140625" style="1"/>
    <col min="5630" max="5630" width="37.140625" style="1" customWidth="1"/>
    <col min="5631" max="5636" width="13.85546875" style="1" customWidth="1"/>
    <col min="5637" max="5637" width="9.140625" style="1"/>
    <col min="5638" max="5638" width="11.28515625" style="1" bestFit="1" customWidth="1"/>
    <col min="5639" max="5885" width="9.140625" style="1"/>
    <col min="5886" max="5886" width="37.140625" style="1" customWidth="1"/>
    <col min="5887" max="5892" width="13.85546875" style="1" customWidth="1"/>
    <col min="5893" max="5893" width="9.140625" style="1"/>
    <col min="5894" max="5894" width="11.28515625" style="1" bestFit="1" customWidth="1"/>
    <col min="5895" max="6141" width="9.140625" style="1"/>
    <col min="6142" max="6142" width="37.140625" style="1" customWidth="1"/>
    <col min="6143" max="6148" width="13.85546875" style="1" customWidth="1"/>
    <col min="6149" max="6149" width="9.140625" style="1"/>
    <col min="6150" max="6150" width="11.28515625" style="1" bestFit="1" customWidth="1"/>
    <col min="6151" max="6397" width="9.140625" style="1"/>
    <col min="6398" max="6398" width="37.140625" style="1" customWidth="1"/>
    <col min="6399" max="6404" width="13.85546875" style="1" customWidth="1"/>
    <col min="6405" max="6405" width="9.140625" style="1"/>
    <col min="6406" max="6406" width="11.28515625" style="1" bestFit="1" customWidth="1"/>
    <col min="6407" max="6653" width="9.140625" style="1"/>
    <col min="6654" max="6654" width="37.140625" style="1" customWidth="1"/>
    <col min="6655" max="6660" width="13.85546875" style="1" customWidth="1"/>
    <col min="6661" max="6661" width="9.140625" style="1"/>
    <col min="6662" max="6662" width="11.28515625" style="1" bestFit="1" customWidth="1"/>
    <col min="6663" max="6909" width="9.140625" style="1"/>
    <col min="6910" max="6910" width="37.140625" style="1" customWidth="1"/>
    <col min="6911" max="6916" width="13.85546875" style="1" customWidth="1"/>
    <col min="6917" max="6917" width="9.140625" style="1"/>
    <col min="6918" max="6918" width="11.28515625" style="1" bestFit="1" customWidth="1"/>
    <col min="6919" max="7165" width="9.140625" style="1"/>
    <col min="7166" max="7166" width="37.140625" style="1" customWidth="1"/>
    <col min="7167" max="7172" width="13.85546875" style="1" customWidth="1"/>
    <col min="7173" max="7173" width="9.140625" style="1"/>
    <col min="7174" max="7174" width="11.28515625" style="1" bestFit="1" customWidth="1"/>
    <col min="7175" max="7421" width="9.140625" style="1"/>
    <col min="7422" max="7422" width="37.140625" style="1" customWidth="1"/>
    <col min="7423" max="7428" width="13.85546875" style="1" customWidth="1"/>
    <col min="7429" max="7429" width="9.140625" style="1"/>
    <col min="7430" max="7430" width="11.28515625" style="1" bestFit="1" customWidth="1"/>
    <col min="7431" max="7677" width="9.140625" style="1"/>
    <col min="7678" max="7678" width="37.140625" style="1" customWidth="1"/>
    <col min="7679" max="7684" width="13.85546875" style="1" customWidth="1"/>
    <col min="7685" max="7685" width="9.140625" style="1"/>
    <col min="7686" max="7686" width="11.28515625" style="1" bestFit="1" customWidth="1"/>
    <col min="7687" max="7933" width="9.140625" style="1"/>
    <col min="7934" max="7934" width="37.140625" style="1" customWidth="1"/>
    <col min="7935" max="7940" width="13.85546875" style="1" customWidth="1"/>
    <col min="7941" max="7941" width="9.140625" style="1"/>
    <col min="7942" max="7942" width="11.28515625" style="1" bestFit="1" customWidth="1"/>
    <col min="7943" max="8189" width="9.140625" style="1"/>
    <col min="8190" max="8190" width="37.140625" style="1" customWidth="1"/>
    <col min="8191" max="8196" width="13.85546875" style="1" customWidth="1"/>
    <col min="8197" max="8197" width="9.140625" style="1"/>
    <col min="8198" max="8198" width="11.28515625" style="1" bestFit="1" customWidth="1"/>
    <col min="8199" max="8445" width="9.140625" style="1"/>
    <col min="8446" max="8446" width="37.140625" style="1" customWidth="1"/>
    <col min="8447" max="8452" width="13.85546875" style="1" customWidth="1"/>
    <col min="8453" max="8453" width="9.140625" style="1"/>
    <col min="8454" max="8454" width="11.28515625" style="1" bestFit="1" customWidth="1"/>
    <col min="8455" max="8701" width="9.140625" style="1"/>
    <col min="8702" max="8702" width="37.140625" style="1" customWidth="1"/>
    <col min="8703" max="8708" width="13.85546875" style="1" customWidth="1"/>
    <col min="8709" max="8709" width="9.140625" style="1"/>
    <col min="8710" max="8710" width="11.28515625" style="1" bestFit="1" customWidth="1"/>
    <col min="8711" max="8957" width="9.140625" style="1"/>
    <col min="8958" max="8958" width="37.140625" style="1" customWidth="1"/>
    <col min="8959" max="8964" width="13.85546875" style="1" customWidth="1"/>
    <col min="8965" max="8965" width="9.140625" style="1"/>
    <col min="8966" max="8966" width="11.28515625" style="1" bestFit="1" customWidth="1"/>
    <col min="8967" max="9213" width="9.140625" style="1"/>
    <col min="9214" max="9214" width="37.140625" style="1" customWidth="1"/>
    <col min="9215" max="9220" width="13.85546875" style="1" customWidth="1"/>
    <col min="9221" max="9221" width="9.140625" style="1"/>
    <col min="9222" max="9222" width="11.28515625" style="1" bestFit="1" customWidth="1"/>
    <col min="9223" max="9469" width="9.140625" style="1"/>
    <col min="9470" max="9470" width="37.140625" style="1" customWidth="1"/>
    <col min="9471" max="9476" width="13.85546875" style="1" customWidth="1"/>
    <col min="9477" max="9477" width="9.140625" style="1"/>
    <col min="9478" max="9478" width="11.28515625" style="1" bestFit="1" customWidth="1"/>
    <col min="9479" max="9725" width="9.140625" style="1"/>
    <col min="9726" max="9726" width="37.140625" style="1" customWidth="1"/>
    <col min="9727" max="9732" width="13.85546875" style="1" customWidth="1"/>
    <col min="9733" max="9733" width="9.140625" style="1"/>
    <col min="9734" max="9734" width="11.28515625" style="1" bestFit="1" customWidth="1"/>
    <col min="9735" max="9981" width="9.140625" style="1"/>
    <col min="9982" max="9982" width="37.140625" style="1" customWidth="1"/>
    <col min="9983" max="9988" width="13.85546875" style="1" customWidth="1"/>
    <col min="9989" max="9989" width="9.140625" style="1"/>
    <col min="9990" max="9990" width="11.28515625" style="1" bestFit="1" customWidth="1"/>
    <col min="9991" max="10237" width="9.140625" style="1"/>
    <col min="10238" max="10238" width="37.140625" style="1" customWidth="1"/>
    <col min="10239" max="10244" width="13.85546875" style="1" customWidth="1"/>
    <col min="10245" max="10245" width="9.140625" style="1"/>
    <col min="10246" max="10246" width="11.28515625" style="1" bestFit="1" customWidth="1"/>
    <col min="10247" max="10493" width="9.140625" style="1"/>
    <col min="10494" max="10494" width="37.140625" style="1" customWidth="1"/>
    <col min="10495" max="10500" width="13.85546875" style="1" customWidth="1"/>
    <col min="10501" max="10501" width="9.140625" style="1"/>
    <col min="10502" max="10502" width="11.28515625" style="1" bestFit="1" customWidth="1"/>
    <col min="10503" max="10749" width="9.140625" style="1"/>
    <col min="10750" max="10750" width="37.140625" style="1" customWidth="1"/>
    <col min="10751" max="10756" width="13.85546875" style="1" customWidth="1"/>
    <col min="10757" max="10757" width="9.140625" style="1"/>
    <col min="10758" max="10758" width="11.28515625" style="1" bestFit="1" customWidth="1"/>
    <col min="10759" max="11005" width="9.140625" style="1"/>
    <col min="11006" max="11006" width="37.140625" style="1" customWidth="1"/>
    <col min="11007" max="11012" width="13.85546875" style="1" customWidth="1"/>
    <col min="11013" max="11013" width="9.140625" style="1"/>
    <col min="11014" max="11014" width="11.28515625" style="1" bestFit="1" customWidth="1"/>
    <col min="11015" max="11261" width="9.140625" style="1"/>
    <col min="11262" max="11262" width="37.140625" style="1" customWidth="1"/>
    <col min="11263" max="11268" width="13.85546875" style="1" customWidth="1"/>
    <col min="11269" max="11269" width="9.140625" style="1"/>
    <col min="11270" max="11270" width="11.28515625" style="1" bestFit="1" customWidth="1"/>
    <col min="11271" max="11517" width="9.140625" style="1"/>
    <col min="11518" max="11518" width="37.140625" style="1" customWidth="1"/>
    <col min="11519" max="11524" width="13.85546875" style="1" customWidth="1"/>
    <col min="11525" max="11525" width="9.140625" style="1"/>
    <col min="11526" max="11526" width="11.28515625" style="1" bestFit="1" customWidth="1"/>
    <col min="11527" max="11773" width="9.140625" style="1"/>
    <col min="11774" max="11774" width="37.140625" style="1" customWidth="1"/>
    <col min="11775" max="11780" width="13.85546875" style="1" customWidth="1"/>
    <col min="11781" max="11781" width="9.140625" style="1"/>
    <col min="11782" max="11782" width="11.28515625" style="1" bestFit="1" customWidth="1"/>
    <col min="11783" max="12029" width="9.140625" style="1"/>
    <col min="12030" max="12030" width="37.140625" style="1" customWidth="1"/>
    <col min="12031" max="12036" width="13.85546875" style="1" customWidth="1"/>
    <col min="12037" max="12037" width="9.140625" style="1"/>
    <col min="12038" max="12038" width="11.28515625" style="1" bestFit="1" customWidth="1"/>
    <col min="12039" max="12285" width="9.140625" style="1"/>
    <col min="12286" max="12286" width="37.140625" style="1" customWidth="1"/>
    <col min="12287" max="12292" width="13.85546875" style="1" customWidth="1"/>
    <col min="12293" max="12293" width="9.140625" style="1"/>
    <col min="12294" max="12294" width="11.28515625" style="1" bestFit="1" customWidth="1"/>
    <col min="12295" max="12541" width="9.140625" style="1"/>
    <col min="12542" max="12542" width="37.140625" style="1" customWidth="1"/>
    <col min="12543" max="12548" width="13.85546875" style="1" customWidth="1"/>
    <col min="12549" max="12549" width="9.140625" style="1"/>
    <col min="12550" max="12550" width="11.28515625" style="1" bestFit="1" customWidth="1"/>
    <col min="12551" max="12797" width="9.140625" style="1"/>
    <col min="12798" max="12798" width="37.140625" style="1" customWidth="1"/>
    <col min="12799" max="12804" width="13.85546875" style="1" customWidth="1"/>
    <col min="12805" max="12805" width="9.140625" style="1"/>
    <col min="12806" max="12806" width="11.28515625" style="1" bestFit="1" customWidth="1"/>
    <col min="12807" max="13053" width="9.140625" style="1"/>
    <col min="13054" max="13054" width="37.140625" style="1" customWidth="1"/>
    <col min="13055" max="13060" width="13.85546875" style="1" customWidth="1"/>
    <col min="13061" max="13061" width="9.140625" style="1"/>
    <col min="13062" max="13062" width="11.28515625" style="1" bestFit="1" customWidth="1"/>
    <col min="13063" max="13309" width="9.140625" style="1"/>
    <col min="13310" max="13310" width="37.140625" style="1" customWidth="1"/>
    <col min="13311" max="13316" width="13.85546875" style="1" customWidth="1"/>
    <col min="13317" max="13317" width="9.140625" style="1"/>
    <col min="13318" max="13318" width="11.28515625" style="1" bestFit="1" customWidth="1"/>
    <col min="13319" max="13565" width="9.140625" style="1"/>
    <col min="13566" max="13566" width="37.140625" style="1" customWidth="1"/>
    <col min="13567" max="13572" width="13.85546875" style="1" customWidth="1"/>
    <col min="13573" max="13573" width="9.140625" style="1"/>
    <col min="13574" max="13574" width="11.28515625" style="1" bestFit="1" customWidth="1"/>
    <col min="13575" max="13821" width="9.140625" style="1"/>
    <col min="13822" max="13822" width="37.140625" style="1" customWidth="1"/>
    <col min="13823" max="13828" width="13.85546875" style="1" customWidth="1"/>
    <col min="13829" max="13829" width="9.140625" style="1"/>
    <col min="13830" max="13830" width="11.28515625" style="1" bestFit="1" customWidth="1"/>
    <col min="13831" max="14077" width="9.140625" style="1"/>
    <col min="14078" max="14078" width="37.140625" style="1" customWidth="1"/>
    <col min="14079" max="14084" width="13.85546875" style="1" customWidth="1"/>
    <col min="14085" max="14085" width="9.140625" style="1"/>
    <col min="14086" max="14086" width="11.28515625" style="1" bestFit="1" customWidth="1"/>
    <col min="14087" max="14333" width="9.140625" style="1"/>
    <col min="14334" max="14334" width="37.140625" style="1" customWidth="1"/>
    <col min="14335" max="14340" width="13.85546875" style="1" customWidth="1"/>
    <col min="14341" max="14341" width="9.140625" style="1"/>
    <col min="14342" max="14342" width="11.28515625" style="1" bestFit="1" customWidth="1"/>
    <col min="14343" max="14589" width="9.140625" style="1"/>
    <col min="14590" max="14590" width="37.140625" style="1" customWidth="1"/>
    <col min="14591" max="14596" width="13.85546875" style="1" customWidth="1"/>
    <col min="14597" max="14597" width="9.140625" style="1"/>
    <col min="14598" max="14598" width="11.28515625" style="1" bestFit="1" customWidth="1"/>
    <col min="14599" max="14845" width="9.140625" style="1"/>
    <col min="14846" max="14846" width="37.140625" style="1" customWidth="1"/>
    <col min="14847" max="14852" width="13.85546875" style="1" customWidth="1"/>
    <col min="14853" max="14853" width="9.140625" style="1"/>
    <col min="14854" max="14854" width="11.28515625" style="1" bestFit="1" customWidth="1"/>
    <col min="14855" max="15101" width="9.140625" style="1"/>
    <col min="15102" max="15102" width="37.140625" style="1" customWidth="1"/>
    <col min="15103" max="15108" width="13.85546875" style="1" customWidth="1"/>
    <col min="15109" max="15109" width="9.140625" style="1"/>
    <col min="15110" max="15110" width="11.28515625" style="1" bestFit="1" customWidth="1"/>
    <col min="15111" max="15357" width="9.140625" style="1"/>
    <col min="15358" max="15358" width="37.140625" style="1" customWidth="1"/>
    <col min="15359" max="15364" width="13.85546875" style="1" customWidth="1"/>
    <col min="15365" max="15365" width="9.140625" style="1"/>
    <col min="15366" max="15366" width="11.28515625" style="1" bestFit="1" customWidth="1"/>
    <col min="15367" max="15613" width="9.140625" style="1"/>
    <col min="15614" max="15614" width="37.140625" style="1" customWidth="1"/>
    <col min="15615" max="15620" width="13.85546875" style="1" customWidth="1"/>
    <col min="15621" max="15621" width="9.140625" style="1"/>
    <col min="15622" max="15622" width="11.28515625" style="1" bestFit="1" customWidth="1"/>
    <col min="15623" max="15869" width="9.140625" style="1"/>
    <col min="15870" max="15870" width="37.140625" style="1" customWidth="1"/>
    <col min="15871" max="15876" width="13.85546875" style="1" customWidth="1"/>
    <col min="15877" max="15877" width="9.140625" style="1"/>
    <col min="15878" max="15878" width="11.28515625" style="1" bestFit="1" customWidth="1"/>
    <col min="15879" max="16125" width="9.140625" style="1"/>
    <col min="16126" max="16126" width="37.140625" style="1" customWidth="1"/>
    <col min="16127" max="16132" width="13.85546875" style="1" customWidth="1"/>
    <col min="16133" max="16133" width="9.140625" style="1"/>
    <col min="16134" max="16134" width="11.28515625" style="1" bestFit="1" customWidth="1"/>
    <col min="16135" max="16384" width="9.140625" style="1"/>
  </cols>
  <sheetData>
    <row r="1" spans="1:6" x14ac:dyDescent="0.2">
      <c r="C1" s="2" t="s">
        <v>0</v>
      </c>
    </row>
    <row r="2" spans="1:6" x14ac:dyDescent="0.2">
      <c r="A2" s="3"/>
      <c r="B2" s="26" t="s">
        <v>1</v>
      </c>
      <c r="C2" s="26"/>
      <c r="D2" s="26"/>
    </row>
    <row r="3" spans="1:6" ht="25.5" x14ac:dyDescent="0.2">
      <c r="A3" s="3"/>
      <c r="B3" s="4" t="s">
        <v>2</v>
      </c>
      <c r="C3" s="4" t="s">
        <v>3</v>
      </c>
      <c r="D3" s="5" t="s">
        <v>4</v>
      </c>
    </row>
    <row r="4" spans="1:6" x14ac:dyDescent="0.2">
      <c r="A4" s="3"/>
      <c r="B4" s="11"/>
      <c r="C4" s="15"/>
      <c r="D4" s="5">
        <f t="shared" ref="D4:D9" si="0">B4-C4</f>
        <v>0</v>
      </c>
    </row>
    <row r="5" spans="1:6" x14ac:dyDescent="0.2">
      <c r="A5" s="14" t="s">
        <v>92</v>
      </c>
      <c r="B5" s="11">
        <f>5000+322</f>
        <v>5322</v>
      </c>
      <c r="C5" s="15">
        <v>5321.4</v>
      </c>
      <c r="D5" s="5">
        <f t="shared" si="0"/>
        <v>0.6000000000003638</v>
      </c>
    </row>
    <row r="6" spans="1:6" x14ac:dyDescent="0.2">
      <c r="A6" s="14" t="s">
        <v>93</v>
      </c>
      <c r="B6" s="5"/>
      <c r="C6" s="15"/>
      <c r="D6" s="5">
        <f t="shared" si="0"/>
        <v>0</v>
      </c>
    </row>
    <row r="7" spans="1:6" x14ac:dyDescent="0.2">
      <c r="A7" s="14"/>
      <c r="B7" s="11"/>
      <c r="C7" s="15"/>
      <c r="D7" s="5">
        <f t="shared" si="0"/>
        <v>0</v>
      </c>
    </row>
    <row r="8" spans="1:6" x14ac:dyDescent="0.2">
      <c r="A8" s="14"/>
      <c r="B8" s="11"/>
      <c r="C8" s="15"/>
      <c r="D8" s="5">
        <f t="shared" si="0"/>
        <v>0</v>
      </c>
    </row>
    <row r="9" spans="1:6" x14ac:dyDescent="0.2">
      <c r="A9" s="14"/>
      <c r="B9" s="5"/>
      <c r="C9" s="15"/>
      <c r="D9" s="5">
        <f t="shared" si="0"/>
        <v>0</v>
      </c>
    </row>
    <row r="10" spans="1:6" s="8" customFormat="1" x14ac:dyDescent="0.2">
      <c r="A10" s="6" t="s">
        <v>63</v>
      </c>
      <c r="B10" s="9">
        <f t="shared" ref="B10:D10" si="1">SUM(B4:B9)</f>
        <v>5322</v>
      </c>
      <c r="C10" s="9">
        <f t="shared" si="1"/>
        <v>5321.4</v>
      </c>
      <c r="D10" s="9">
        <f t="shared" si="1"/>
        <v>0.6000000000003638</v>
      </c>
      <c r="F10" s="13"/>
    </row>
  </sheetData>
  <mergeCells count="1">
    <mergeCell ref="B2:D2"/>
  </mergeCells>
  <pageMargins left="0.78740157480314965" right="0.78740157480314965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подкуйк</vt:lpstr>
      <vt:lpstr>пожарка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2019-01-23T08:06:10Z</dcterms:modified>
</cp:coreProperties>
</file>